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1.人才培养特点与标准" sheetId="1" r:id="rId1"/>
    <sheet name="2.培养内容和课程设置" sheetId="2" r:id="rId2"/>
    <sheet name="3.学时学分统计" sheetId="3" r:id="rId3"/>
  </sheets>
  <definedNames>
    <definedName name="_xlfn.SUMIFS" hidden="1">#NAME?</definedName>
  </definedNames>
  <calcPr fullCalcOnLoad="1"/>
</workbook>
</file>

<file path=xl/sharedStrings.xml><?xml version="1.0" encoding="utf-8"?>
<sst xmlns="http://schemas.openxmlformats.org/spreadsheetml/2006/main" count="556" uniqueCount="187">
  <si>
    <t>项目</t>
  </si>
  <si>
    <t>内容</t>
  </si>
  <si>
    <t>专业介绍</t>
  </si>
  <si>
    <t>生物技术是现代生物学与农学、医药、信息等相关学科交叉融合的产物，是涉及领域广、覆盖范围广、基础性强且发展最为迅速的新兴学科之一。其理论上从分子水平研究生命的本质，实践上成为解决现代社会可持续发展过程中面临人口、资源、能源、健康及环境等五大危机的关键技术。本专业主要学习生命科学基本理论和现代生物学研究方法以及生物技术开发和应用。旨在将生物学原理转化为先进的产业化要素，包括生物学理论应用、生物产品的产业化工艺设计、新型生物技术的综合开发等，应用于医药、农林牧渔、轻工、食品、化工、能源、环保等领域。生物技术专业是新兴专业，生物产业是国家战略性新兴产业，新疆农业大学生物技术专业本科在1997年首次招生，旨在为区域经济发展培养掌握生命科学基本理论和现代生物学实验技术，具有较好的科学素养和初步技术研发与管理能力的高素质现代生物技术人才。</t>
  </si>
  <si>
    <t>培养目标</t>
  </si>
  <si>
    <t>本专业培养具备生命科学的基本理论、基本知识和基本技能，富有创新意识，实践能力强，适应经济社会发展需求的生物技术专业人才。能在生物科技、生物农业、检验检疫、医药卫生、能源环保等行业的企业、事业单位从事生物技术应用推广，技术开发，生产管理和行政管理、营销等工作的德智体美全面发展的复合应用型人才。</t>
  </si>
  <si>
    <t>毕业要求</t>
  </si>
  <si>
    <t>1、具有人文底蕴、科学精神、职业素养和社会责任感，了解国情社情民情，践行社会主义核心价值观；2、具有扎实的理学基础知识和生物学专业知识，掌握必备的研究方法和技术，了解本专业及相关领域最新动态和发展趋势；3、具有一定的批判性思维和创新能力。能够发现、辨析、质疑、评价本专业及相关领域现象和问题，表达个人见解；4、具有一定解决复杂问题的能力。能够综合运用所掌握的理论知识和技能，对本专业相关领域复杂问题进行综合分析和研究，并提出相应对策或解决方案；5、具有实用计算机和信息技术应用能力。掌握文献检索，能够恰当应用现代信息技术手段和工具解决实际问题；6、具有较好的沟通表达能力。能够通过口头和书面表达方式与同行、社会公众进行有效沟通；7、具有良好的团队合作能力。能够与团队成员和谐相处，协作共事，并作为成员或领导者在团队活动中发挥积极作用；8、具有国际视野和国际问题理解能力。了解国际动态，关注全球性问题，理解和尊重世界不同文化的差异性和多样性；9、具有终身学习意识和自我管理、自主学习能力，能够通过不断学习，适应社会和个人可持续发展。10、掌握一门外国语，具有一定的听、说、读、写能力，能查阅专业外文文献，阅读本专业外文书刊，具备一定的国际交流能力。</t>
  </si>
  <si>
    <t>培养特色</t>
  </si>
  <si>
    <t>重视学生专业实践和综合应用能力的培养，坚持巩固“理论”,突出“技能”，紧扣“应用”。重点在农业生物技术领域，培养学生科学素质，提高学生实践创新能力为特色。</t>
  </si>
  <si>
    <t>授予学位</t>
  </si>
  <si>
    <t>符合学位授予有关规定，授予理学学士学位。</t>
  </si>
  <si>
    <t>完成表2所有事项，成绩合格</t>
  </si>
  <si>
    <t>学位证获取条件</t>
  </si>
  <si>
    <t>1.获得毕业证书，汉语言班级学生的应修课程平均学分绩点达到1.9，民语言、双语班级学生平均学分绩点达到1.8；
2.汉语言班级的非英语专业学生全国大学英语四级（CET-4）考试成绩≥320分者（有其他语言要求及中国少数民族语言文学专业除外）；双语班级、民语言班级学生中国少数民族汉语水平等级考试（MHK）达到三级甲者（汉语言专业除外）；汉语言专业中国少数民族汉语水平等级考试（MHK）达到四级乙者；
有下列情况之一者，不授予学士学位。
（1）在校期间，违反国家法律法规，受行政拘留处罚或有刑事犯罪记录者；
（2）受记过及以上处分仍在处分期内者；
（3）有学术不端行为和违背学术诚信者，包括毕业论文（设计）剽窃、抄袭获得论文成绩，采用不当手段获得课程成绩等；
(4） 其他原因，经学校学位评定委员会认定为不能授予学士学位者。</t>
  </si>
  <si>
    <t>年级</t>
  </si>
  <si>
    <t>校内专业名称</t>
  </si>
  <si>
    <t>课程名称</t>
  </si>
  <si>
    <t>课程性质</t>
  </si>
  <si>
    <t>课程类别</t>
  </si>
  <si>
    <t>学分</t>
  </si>
  <si>
    <t>总学时</t>
  </si>
  <si>
    <t>讲课学分</t>
  </si>
  <si>
    <t>讲课学时</t>
  </si>
  <si>
    <t>实验学分</t>
  </si>
  <si>
    <t>实验学时</t>
  </si>
  <si>
    <t>课外实践学分</t>
  </si>
  <si>
    <t>课外实践学时</t>
  </si>
  <si>
    <t>开课学期</t>
  </si>
  <si>
    <t>考核方式（考核占教室的，请写成考试课，不占教室的写为考查课）</t>
  </si>
  <si>
    <t>开课单位</t>
  </si>
  <si>
    <t>生物技术</t>
  </si>
  <si>
    <t>中国近现代史纲要</t>
  </si>
  <si>
    <t>必修</t>
  </si>
  <si>
    <t>通识课程</t>
  </si>
  <si>
    <t>1或2</t>
  </si>
  <si>
    <t>考试</t>
  </si>
  <si>
    <t>马克思主义学院</t>
  </si>
  <si>
    <t>思想道德修养与法律基础</t>
  </si>
  <si>
    <t>马克思主义基本原理</t>
  </si>
  <si>
    <t>3或4</t>
  </si>
  <si>
    <t>形势与政策</t>
  </si>
  <si>
    <t>第1-6学期</t>
  </si>
  <si>
    <t>毛泽东思想和中国特色社会主义理论体系概论</t>
  </si>
  <si>
    <t>5或6</t>
  </si>
  <si>
    <t>新疆简明历史</t>
  </si>
  <si>
    <t>大学英语Ⅰ</t>
  </si>
  <si>
    <t>外国语学院</t>
  </si>
  <si>
    <t>大学英语Ⅱ</t>
  </si>
  <si>
    <t>大学英语Ⅲ</t>
  </si>
  <si>
    <t>大学英语Ⅳ</t>
  </si>
  <si>
    <t>体育Ⅰ</t>
  </si>
  <si>
    <t>考查</t>
  </si>
  <si>
    <t>体育教学部</t>
  </si>
  <si>
    <t>体育Ⅱ</t>
  </si>
  <si>
    <t>体育Ⅲ</t>
  </si>
  <si>
    <t>体育Ⅳ</t>
  </si>
  <si>
    <t>体育5</t>
  </si>
  <si>
    <t>素质</t>
  </si>
  <si>
    <t>体育6</t>
  </si>
  <si>
    <t>体育7</t>
  </si>
  <si>
    <t>体育8</t>
  </si>
  <si>
    <t>军事训练</t>
  </si>
  <si>
    <t>实践环节</t>
  </si>
  <si>
    <t>保卫处</t>
  </si>
  <si>
    <t>军事理论</t>
  </si>
  <si>
    <t>大学生心理健康教育</t>
  </si>
  <si>
    <t>学工部</t>
  </si>
  <si>
    <t>大学生职业生涯规划</t>
  </si>
  <si>
    <t>大学生就业指导</t>
  </si>
  <si>
    <t>公共选修课</t>
  </si>
  <si>
    <t>公共选修</t>
  </si>
  <si>
    <t>教务处</t>
  </si>
  <si>
    <t>综合素质（安全教育）</t>
  </si>
  <si>
    <t>各学院与保卫处</t>
  </si>
  <si>
    <t>大学生社会实践</t>
  </si>
  <si>
    <t>学工系统</t>
  </si>
  <si>
    <t>综合素质（其他）</t>
  </si>
  <si>
    <t>劳动</t>
  </si>
  <si>
    <t>后勤系统</t>
  </si>
  <si>
    <r>
      <t>Python</t>
    </r>
    <r>
      <rPr>
        <sz val="10"/>
        <color indexed="8"/>
        <rFont val="宋体"/>
        <family val="0"/>
      </rPr>
      <t>程序设计导论</t>
    </r>
  </si>
  <si>
    <t>计算机与信息工程学院</t>
  </si>
  <si>
    <r>
      <t>Microsoft Word</t>
    </r>
    <r>
      <rPr>
        <sz val="10"/>
        <color indexed="8"/>
        <rFont val="宋体"/>
        <family val="0"/>
      </rPr>
      <t>文字处理</t>
    </r>
  </si>
  <si>
    <r>
      <t>Microsoft Excel</t>
    </r>
    <r>
      <rPr>
        <sz val="10"/>
        <color indexed="8"/>
        <rFont val="宋体"/>
        <family val="0"/>
      </rPr>
      <t>表格处理</t>
    </r>
  </si>
  <si>
    <r>
      <t>Microsoft Powerpoint</t>
    </r>
    <r>
      <rPr>
        <sz val="10"/>
        <color indexed="8"/>
        <rFont val="宋体"/>
        <family val="0"/>
      </rPr>
      <t>演示文稿处理</t>
    </r>
  </si>
  <si>
    <t>高等数学Ⅱ</t>
  </si>
  <si>
    <t>普通基础课</t>
  </si>
  <si>
    <t>数理学院</t>
  </si>
  <si>
    <t>线性代数与概率论</t>
  </si>
  <si>
    <t>无机及分析化学</t>
  </si>
  <si>
    <t>化工学院</t>
  </si>
  <si>
    <t>有机化学</t>
  </si>
  <si>
    <t>基础化学实验Ⅰ</t>
  </si>
  <si>
    <t>基础化学实验Ⅱ</t>
  </si>
  <si>
    <t>植物学Ⅰ</t>
  </si>
  <si>
    <t>专业基础课</t>
  </si>
  <si>
    <t>草环学院</t>
  </si>
  <si>
    <t>植物学Ⅱ</t>
  </si>
  <si>
    <t>植物生理学</t>
  </si>
  <si>
    <t>林园学院</t>
  </si>
  <si>
    <t>生物化学</t>
  </si>
  <si>
    <t>农学院</t>
  </si>
  <si>
    <t>生物技术引论与实验</t>
  </si>
  <si>
    <t>普通微生物学</t>
  </si>
  <si>
    <t>遗传学</t>
  </si>
  <si>
    <t>生物统计与田间试验设计</t>
  </si>
  <si>
    <t>学科导论</t>
  </si>
  <si>
    <t>动物生物学</t>
  </si>
  <si>
    <t>专业选修</t>
  </si>
  <si>
    <t>动物科学学院</t>
  </si>
  <si>
    <t>免疫学</t>
  </si>
  <si>
    <t>动物医学学院</t>
  </si>
  <si>
    <t>植物分子育种</t>
  </si>
  <si>
    <t>拓展课程</t>
  </si>
  <si>
    <t>生物制药</t>
  </si>
  <si>
    <t>生物技术专业英语</t>
  </si>
  <si>
    <t>生物技术专题讲座</t>
  </si>
  <si>
    <t>发育生物学</t>
  </si>
  <si>
    <t>科技论文写作</t>
  </si>
  <si>
    <t>专业文献检索</t>
  </si>
  <si>
    <t>图书馆</t>
  </si>
  <si>
    <t>种子生物学</t>
  </si>
  <si>
    <t>农学概论</t>
  </si>
  <si>
    <t>普通昆虫学</t>
  </si>
  <si>
    <t>普通病理学</t>
  </si>
  <si>
    <t>市场营销学</t>
  </si>
  <si>
    <t>管理学院</t>
  </si>
  <si>
    <t>分子生物学</t>
  </si>
  <si>
    <t>专业核心课</t>
  </si>
  <si>
    <t>细胞生物学</t>
  </si>
  <si>
    <t>生物信息学</t>
  </si>
  <si>
    <t>基因工程</t>
  </si>
  <si>
    <t>细胞工程</t>
  </si>
  <si>
    <t>发酵工程</t>
  </si>
  <si>
    <t>食药学院</t>
  </si>
  <si>
    <t>酶与酶工程</t>
  </si>
  <si>
    <t>实验室技能培训</t>
  </si>
  <si>
    <t>实践教学</t>
  </si>
  <si>
    <t>生物化学实验</t>
  </si>
  <si>
    <t>分子生物学实验</t>
  </si>
  <si>
    <t>生物信息学实验</t>
  </si>
  <si>
    <t>生物技术综合实验</t>
  </si>
  <si>
    <t>专业文献综述</t>
  </si>
  <si>
    <t>毕业设计(论文)</t>
  </si>
  <si>
    <t>毕业实习</t>
  </si>
  <si>
    <t>课程分类学时学分统计</t>
  </si>
  <si>
    <t>课程类别1</t>
  </si>
  <si>
    <t>通识教育</t>
  </si>
  <si>
    <t>设计的课程合计</t>
  </si>
  <si>
    <t>年级||专业</t>
  </si>
  <si>
    <t>开课学时</t>
  </si>
  <si>
    <t>开课学分</t>
  </si>
  <si>
    <t>学分占比</t>
  </si>
  <si>
    <t>课程类别2</t>
  </si>
  <si>
    <t>通识教育（理论）</t>
  </si>
  <si>
    <t>普通基础课（理论）</t>
  </si>
  <si>
    <t>专业基础课（理论）</t>
  </si>
  <si>
    <t>专业核心课（理论）</t>
  </si>
  <si>
    <t>实践与实验</t>
  </si>
  <si>
    <t>拓展课程（理论）</t>
  </si>
  <si>
    <t>毕业要求学时学分统计</t>
  </si>
  <si>
    <t>最低专业选修</t>
  </si>
  <si>
    <t>最低公共选修</t>
  </si>
  <si>
    <t>综合素质</t>
  </si>
  <si>
    <t>最低毕业要求合计（实际上课量）</t>
  </si>
  <si>
    <t>学时</t>
  </si>
  <si>
    <t>在最低毕业学分中的占比</t>
  </si>
  <si>
    <t>/</t>
  </si>
  <si>
    <t>课程各学期分布</t>
  </si>
  <si>
    <t>第1学期</t>
  </si>
  <si>
    <t>第2学期</t>
  </si>
  <si>
    <t>第3学期</t>
  </si>
  <si>
    <t>第4学期</t>
  </si>
  <si>
    <t>第5学期</t>
  </si>
  <si>
    <t>第6学期</t>
  </si>
  <si>
    <t>第7学期</t>
  </si>
  <si>
    <t>第8学期</t>
  </si>
  <si>
    <t>学期不确定的</t>
  </si>
  <si>
    <t>合计</t>
  </si>
  <si>
    <t>（1）计划学时</t>
  </si>
  <si>
    <t>（2）计划学分</t>
  </si>
  <si>
    <t>其中：（3）专业选修学时</t>
  </si>
  <si>
    <t>（4）专业选修学分</t>
  </si>
  <si>
    <t>实际可能安排的专业选修课学时</t>
  </si>
  <si>
    <t>实际可能安排的专业选修课学分</t>
  </si>
  <si>
    <t>实际各学期学时</t>
  </si>
  <si>
    <t>实际各学期学分</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</si>
</sst>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2"/>
      <color indexed="8"/>
      <name val="宋体"/>
      <family val="0"/>
    </font>
    <font>
      <b/>
      <sz val="11"/>
      <color indexed="8"/>
      <name val="宋体"/>
      <family val="0"/>
    </font>
    <font>
      <sz val="10"/>
      <color indexed="8"/>
      <name val="宋体"/>
      <family val="0"/>
    </font>
    <font>
      <sz val="10"/>
      <name val="宋体"/>
      <family val="0"/>
    </font>
    <font>
      <b/>
      <sz val="10"/>
      <color indexed="8"/>
      <name val="宋体"/>
      <family val="0"/>
    </font>
    <font>
      <sz val="10"/>
      <color indexed="8"/>
      <name val="Times New Roman"/>
      <family val="1"/>
    </font>
    <font>
      <b/>
      <sz val="11"/>
      <color indexed="53"/>
      <name val="宋体"/>
      <family val="0"/>
    </font>
    <font>
      <b/>
      <sz val="13"/>
      <color indexed="54"/>
      <name val="宋体"/>
      <family val="0"/>
    </font>
    <font>
      <sz val="11"/>
      <color indexed="10"/>
      <name val="宋体"/>
      <family val="0"/>
    </font>
    <font>
      <b/>
      <sz val="15"/>
      <color indexed="54"/>
      <name val="宋体"/>
      <family val="0"/>
    </font>
    <font>
      <sz val="11"/>
      <color indexed="62"/>
      <name val="宋体"/>
      <family val="0"/>
    </font>
    <font>
      <sz val="11"/>
      <color indexed="53"/>
      <name val="宋体"/>
      <family val="0"/>
    </font>
    <font>
      <b/>
      <sz val="11"/>
      <color indexed="54"/>
      <name val="宋体"/>
      <family val="0"/>
    </font>
    <font>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Calibri"/>
      <family val="0"/>
    </font>
    <font>
      <sz val="10"/>
      <color theme="1"/>
      <name val="Calibri"/>
      <family val="0"/>
    </font>
    <font>
      <sz val="10"/>
      <name val="Calibri"/>
      <family val="0"/>
    </font>
    <font>
      <b/>
      <sz val="10"/>
      <color theme="1"/>
      <name val="Calibri"/>
      <family val="0"/>
    </font>
    <font>
      <sz val="10"/>
      <color theme="1"/>
      <name val="Times New Roman"/>
      <family val="1"/>
    </font>
    <font>
      <sz val="10"/>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cellStyleXfs>
  <cellXfs count="61">
    <xf numFmtId="0" fontId="0" fillId="0" borderId="0" xfId="0" applyFont="1" applyAlignment="1">
      <alignment vertical="center"/>
    </xf>
    <xf numFmtId="0" fontId="0" fillId="33" borderId="0" xfId="0" applyFont="1" applyFill="1" applyAlignment="1">
      <alignment horizontal="center" vertical="center"/>
    </xf>
    <xf numFmtId="0" fontId="0" fillId="0" borderId="0" xfId="0" applyAlignment="1">
      <alignment horizontal="center" vertical="center"/>
    </xf>
    <xf numFmtId="0" fontId="44" fillId="33" borderId="10" xfId="0" applyFont="1" applyFill="1" applyBorder="1" applyAlignment="1">
      <alignment horizontal="left" vertical="center"/>
    </xf>
    <xf numFmtId="0" fontId="44" fillId="33" borderId="10" xfId="0" applyFont="1" applyFill="1" applyBorder="1" applyAlignment="1">
      <alignment horizontal="left" vertical="center"/>
    </xf>
    <xf numFmtId="0" fontId="41" fillId="33" borderId="11" xfId="0" applyFont="1" applyFill="1" applyBorder="1" applyAlignment="1">
      <alignment horizontal="center" vertical="center"/>
    </xf>
    <xf numFmtId="0" fontId="41" fillId="33" borderId="10" xfId="0" applyFont="1" applyFill="1" applyBorder="1" applyAlignment="1">
      <alignment horizontal="center" vertical="center"/>
    </xf>
    <xf numFmtId="0" fontId="0" fillId="33" borderId="10" xfId="0" applyFont="1" applyFill="1" applyBorder="1" applyAlignment="1">
      <alignment horizontal="center" vertical="center"/>
    </xf>
    <xf numFmtId="10" fontId="0" fillId="33" borderId="10" xfId="0" applyNumberFormat="1" applyFont="1" applyFill="1" applyBorder="1" applyAlignment="1">
      <alignment horizontal="center" vertical="center"/>
    </xf>
    <xf numFmtId="10" fontId="0" fillId="33" borderId="0" xfId="0" applyNumberFormat="1" applyFont="1" applyFill="1" applyAlignment="1">
      <alignment horizontal="center" vertical="center"/>
    </xf>
    <xf numFmtId="0" fontId="41" fillId="33" borderId="10" xfId="0" applyFont="1" applyFill="1" applyBorder="1" applyAlignment="1">
      <alignment horizontal="center" vertical="center" wrapText="1"/>
    </xf>
    <xf numFmtId="0" fontId="45" fillId="33" borderId="0" xfId="0" applyFont="1" applyFill="1" applyBorder="1" applyAlignment="1">
      <alignment vertical="center"/>
    </xf>
    <xf numFmtId="0" fontId="0" fillId="33" borderId="10" xfId="0" applyFont="1" applyFill="1" applyBorder="1" applyAlignment="1">
      <alignment horizontal="center" vertical="center" wrapText="1"/>
    </xf>
    <xf numFmtId="10" fontId="0" fillId="33" borderId="10" xfId="25" applyNumberFormat="1" applyFont="1" applyFill="1" applyBorder="1" applyAlignment="1">
      <alignment horizontal="center" vertical="center"/>
    </xf>
    <xf numFmtId="9" fontId="0" fillId="33" borderId="10" xfId="25" applyFont="1" applyFill="1" applyBorder="1" applyAlignment="1">
      <alignment horizontal="center" vertical="center"/>
    </xf>
    <xf numFmtId="0" fontId="0" fillId="33" borderId="10" xfId="0" applyFont="1" applyFill="1" applyBorder="1" applyAlignment="1">
      <alignment horizontal="right" vertical="center"/>
    </xf>
    <xf numFmtId="0" fontId="0" fillId="33" borderId="12" xfId="0" applyFont="1" applyFill="1" applyBorder="1" applyAlignment="1">
      <alignment horizontal="center" vertical="center"/>
    </xf>
    <xf numFmtId="0" fontId="44" fillId="34" borderId="10" xfId="0" applyFont="1" applyFill="1" applyBorder="1" applyAlignment="1">
      <alignment horizontal="left" vertical="center"/>
    </xf>
    <xf numFmtId="0" fontId="41" fillId="0" borderId="10" xfId="0" applyFont="1" applyBorder="1" applyAlignment="1">
      <alignment horizontal="center" vertical="center"/>
    </xf>
    <xf numFmtId="0" fontId="0" fillId="0" borderId="10" xfId="0"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vertical="center"/>
    </xf>
    <xf numFmtId="0" fontId="45" fillId="0" borderId="0" xfId="0" applyFont="1" applyFill="1" applyAlignment="1">
      <alignment vertical="center"/>
    </xf>
    <xf numFmtId="0" fontId="46" fillId="0" borderId="0" xfId="0" applyFont="1" applyFill="1" applyAlignment="1">
      <alignment vertical="center"/>
    </xf>
    <xf numFmtId="0" fontId="46" fillId="20" borderId="0" xfId="0" applyFont="1" applyFill="1" applyAlignment="1">
      <alignment vertical="center"/>
    </xf>
    <xf numFmtId="0" fontId="0" fillId="0" borderId="0" xfId="0" applyFill="1" applyAlignment="1">
      <alignment vertical="center"/>
    </xf>
    <xf numFmtId="0" fontId="45" fillId="33" borderId="0" xfId="0" applyFont="1" applyFill="1" applyAlignment="1">
      <alignment vertical="center"/>
    </xf>
    <xf numFmtId="0" fontId="45" fillId="33" borderId="0" xfId="0" applyFont="1" applyFill="1" applyAlignment="1">
      <alignment horizontal="left" vertical="center"/>
    </xf>
    <xf numFmtId="0" fontId="45" fillId="33" borderId="0" xfId="0" applyFont="1" applyFill="1" applyAlignment="1">
      <alignment horizontal="center" vertical="center"/>
    </xf>
    <xf numFmtId="0" fontId="0" fillId="33" borderId="0" xfId="0" applyFont="1" applyFill="1" applyAlignment="1">
      <alignment horizontal="center" vertical="center"/>
    </xf>
    <xf numFmtId="0" fontId="47" fillId="33" borderId="10" xfId="0" applyFont="1" applyFill="1" applyBorder="1" applyAlignment="1">
      <alignment horizontal="center" vertical="center"/>
    </xf>
    <xf numFmtId="0" fontId="47"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8" fillId="33" borderId="10" xfId="0" applyFont="1" applyFill="1" applyBorder="1" applyAlignment="1">
      <alignment horizontal="left" vertical="center"/>
    </xf>
    <xf numFmtId="0" fontId="48" fillId="33" borderId="10" xfId="0" applyFont="1" applyFill="1" applyBorder="1" applyAlignment="1">
      <alignment horizontal="center"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left" vertical="center"/>
    </xf>
    <xf numFmtId="0" fontId="45" fillId="33" borderId="10" xfId="0" applyFont="1" applyFill="1" applyBorder="1" applyAlignment="1">
      <alignment horizontal="center" vertical="center"/>
    </xf>
    <xf numFmtId="0" fontId="45" fillId="33" borderId="10" xfId="0" applyFont="1" applyFill="1" applyBorder="1" applyAlignment="1">
      <alignment horizontal="center" vertical="center"/>
    </xf>
    <xf numFmtId="0" fontId="47" fillId="33" borderId="10" xfId="0" applyFont="1" applyFill="1" applyBorder="1" applyAlignment="1">
      <alignment horizontal="center" vertical="center" wrapText="1"/>
    </xf>
    <xf numFmtId="0" fontId="49" fillId="33" borderId="10" xfId="0" applyFont="1" applyFill="1" applyBorder="1" applyAlignment="1">
      <alignment horizontal="center" vertical="center"/>
    </xf>
    <xf numFmtId="0" fontId="45" fillId="33" borderId="0" xfId="0" applyFont="1" applyFill="1" applyBorder="1" applyAlignment="1">
      <alignment horizontal="center" vertical="center"/>
    </xf>
    <xf numFmtId="0" fontId="45"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45" fillId="33" borderId="0" xfId="0" applyFont="1" applyFill="1" applyBorder="1" applyAlignment="1">
      <alignment horizontal="center" vertical="center"/>
    </xf>
    <xf numFmtId="0" fontId="0" fillId="33" borderId="0" xfId="0" applyFont="1" applyFill="1" applyBorder="1" applyAlignment="1">
      <alignment horizontal="center" vertical="center"/>
    </xf>
    <xf numFmtId="0" fontId="0" fillId="0" borderId="10" xfId="0" applyFill="1" applyBorder="1" applyAlignment="1">
      <alignment vertical="center"/>
    </xf>
    <xf numFmtId="0" fontId="0" fillId="0" borderId="10" xfId="0" applyFill="1" applyBorder="1" applyAlignment="1">
      <alignment horizontal="center" vertical="center"/>
    </xf>
    <xf numFmtId="0" fontId="0" fillId="0" borderId="10" xfId="0" applyFont="1" applyBorder="1" applyAlignment="1">
      <alignment horizontal="left" vertical="center" wrapText="1"/>
    </xf>
    <xf numFmtId="0" fontId="0" fillId="0" borderId="10" xfId="0" applyFill="1" applyBorder="1" applyAlignment="1">
      <alignment vertical="center" wrapText="1"/>
    </xf>
    <xf numFmtId="0" fontId="0" fillId="0" borderId="10" xfId="0" applyFont="1" applyBorder="1" applyAlignment="1">
      <alignment horizontal="justify" vertical="center"/>
    </xf>
    <xf numFmtId="0" fontId="0" fillId="0" borderId="10" xfId="0" applyFill="1" applyBorder="1" applyAlignment="1">
      <alignment vertical="center"/>
    </xf>
    <xf numFmtId="0" fontId="0" fillId="0" borderId="10" xfId="0"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8"/>
  <sheetViews>
    <sheetView tabSelected="1" zoomScaleSheetLayoutView="100" workbookViewId="0" topLeftCell="A1">
      <selection activeCell="B2" sqref="B2"/>
    </sheetView>
  </sheetViews>
  <sheetFormatPr defaultColWidth="9.00390625" defaultRowHeight="15"/>
  <cols>
    <col min="1" max="1" width="19.140625" style="0" customWidth="1"/>
    <col min="2" max="2" width="82.421875" style="0" customWidth="1"/>
  </cols>
  <sheetData>
    <row r="1" spans="1:2" ht="30.75" customHeight="1">
      <c r="A1" s="54" t="s">
        <v>0</v>
      </c>
      <c r="B1" s="55" t="s">
        <v>1</v>
      </c>
    </row>
    <row r="2" spans="1:2" ht="123.75" customHeight="1">
      <c r="A2" s="54" t="s">
        <v>2</v>
      </c>
      <c r="B2" s="56" t="s">
        <v>3</v>
      </c>
    </row>
    <row r="3" spans="1:2" ht="63.75" customHeight="1">
      <c r="A3" s="54" t="s">
        <v>4</v>
      </c>
      <c r="B3" s="57" t="s">
        <v>5</v>
      </c>
    </row>
    <row r="4" spans="1:2" ht="165.75" customHeight="1">
      <c r="A4" s="54" t="s">
        <v>6</v>
      </c>
      <c r="B4" s="58" t="s">
        <v>7</v>
      </c>
    </row>
    <row r="5" spans="1:2" ht="43.5" customHeight="1">
      <c r="A5" s="54" t="s">
        <v>8</v>
      </c>
      <c r="B5" s="57" t="s">
        <v>9</v>
      </c>
    </row>
    <row r="6" spans="1:2" ht="30.75" customHeight="1">
      <c r="A6" s="54" t="s">
        <v>10</v>
      </c>
      <c r="B6" s="58" t="s">
        <v>11</v>
      </c>
    </row>
    <row r="7" spans="1:2" ht="51" customHeight="1">
      <c r="A7" s="54" t="s">
        <v>6</v>
      </c>
      <c r="B7" s="59" t="s">
        <v>12</v>
      </c>
    </row>
    <row r="8" spans="1:2" ht="201" customHeight="1">
      <c r="A8" s="54" t="s">
        <v>13</v>
      </c>
      <c r="B8" s="60" t="s">
        <v>14</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78"/>
  <sheetViews>
    <sheetView workbookViewId="0" topLeftCell="A1">
      <pane ySplit="1" topLeftCell="A2" activePane="bottomLeft" state="frozen"/>
      <selection pane="bottomLeft" activeCell="A60" sqref="A60:A62"/>
    </sheetView>
  </sheetViews>
  <sheetFormatPr defaultColWidth="9.00390625" defaultRowHeight="15"/>
  <cols>
    <col min="1" max="1" width="5.7109375" style="26" bestFit="1" customWidth="1"/>
    <col min="2" max="2" width="11.140625" style="26" customWidth="1"/>
    <col min="3" max="3" width="34.28125" style="27" customWidth="1"/>
    <col min="4" max="4" width="9.421875" style="26" customWidth="1"/>
    <col min="5" max="5" width="9.7109375" style="26" bestFit="1" customWidth="1"/>
    <col min="6" max="6" width="5.7109375" style="28" bestFit="1" customWidth="1"/>
    <col min="7" max="9" width="8.421875" style="28" customWidth="1"/>
    <col min="10" max="11" width="8.421875" style="29" customWidth="1"/>
    <col min="12" max="12" width="11.421875" style="29" customWidth="1"/>
    <col min="13" max="14" width="8.421875" style="29" customWidth="1"/>
    <col min="15" max="15" width="14.421875" style="29" customWidth="1"/>
    <col min="16" max="16" width="20.421875" style="1" bestFit="1" customWidth="1"/>
  </cols>
  <sheetData>
    <row r="1" spans="1:16" s="21" customFormat="1" ht="60">
      <c r="A1" s="30" t="s">
        <v>15</v>
      </c>
      <c r="B1" s="30" t="s">
        <v>16</v>
      </c>
      <c r="C1" s="31" t="s">
        <v>17</v>
      </c>
      <c r="D1" s="30" t="s">
        <v>18</v>
      </c>
      <c r="E1" s="30" t="s">
        <v>19</v>
      </c>
      <c r="F1" s="30" t="s">
        <v>20</v>
      </c>
      <c r="G1" s="30" t="s">
        <v>21</v>
      </c>
      <c r="H1" s="30" t="s">
        <v>22</v>
      </c>
      <c r="I1" s="47" t="s">
        <v>23</v>
      </c>
      <c r="J1" s="47" t="s">
        <v>24</v>
      </c>
      <c r="K1" s="47" t="s">
        <v>25</v>
      </c>
      <c r="L1" s="47" t="s">
        <v>26</v>
      </c>
      <c r="M1" s="47" t="s">
        <v>27</v>
      </c>
      <c r="N1" s="47" t="s">
        <v>28</v>
      </c>
      <c r="O1" s="47" t="s">
        <v>29</v>
      </c>
      <c r="P1" s="47" t="s">
        <v>30</v>
      </c>
    </row>
    <row r="2" spans="1:16" s="22" customFormat="1" ht="12" customHeight="1">
      <c r="A2" s="32">
        <v>2019</v>
      </c>
      <c r="B2" s="32" t="s">
        <v>31</v>
      </c>
      <c r="C2" s="33" t="s">
        <v>32</v>
      </c>
      <c r="D2" s="34" t="s">
        <v>33</v>
      </c>
      <c r="E2" s="34" t="s">
        <v>34</v>
      </c>
      <c r="F2" s="35">
        <v>3</v>
      </c>
      <c r="G2" s="35">
        <f aca="true" t="shared" si="0" ref="G2:G42">F2*16</f>
        <v>48</v>
      </c>
      <c r="H2" s="35">
        <v>2</v>
      </c>
      <c r="I2" s="35">
        <v>36</v>
      </c>
      <c r="J2" s="35">
        <v>0</v>
      </c>
      <c r="K2" s="35">
        <v>0</v>
      </c>
      <c r="L2" s="35">
        <v>1</v>
      </c>
      <c r="M2" s="35">
        <v>12</v>
      </c>
      <c r="N2" s="35" t="s">
        <v>35</v>
      </c>
      <c r="O2" s="35" t="s">
        <v>36</v>
      </c>
      <c r="P2" s="35" t="s">
        <v>37</v>
      </c>
    </row>
    <row r="3" spans="1:16" s="22" customFormat="1" ht="12" customHeight="1">
      <c r="A3" s="32">
        <v>2019</v>
      </c>
      <c r="B3" s="32" t="s">
        <v>31</v>
      </c>
      <c r="C3" s="33" t="s">
        <v>38</v>
      </c>
      <c r="D3" s="34" t="s">
        <v>33</v>
      </c>
      <c r="E3" s="34" t="s">
        <v>34</v>
      </c>
      <c r="F3" s="35">
        <v>3</v>
      </c>
      <c r="G3" s="35">
        <f t="shared" si="0"/>
        <v>48</v>
      </c>
      <c r="H3" s="35">
        <v>3</v>
      </c>
      <c r="I3" s="35">
        <v>42</v>
      </c>
      <c r="J3" s="35">
        <v>0</v>
      </c>
      <c r="K3" s="35">
        <v>0</v>
      </c>
      <c r="L3" s="35">
        <v>0</v>
      </c>
      <c r="M3" s="35">
        <v>6</v>
      </c>
      <c r="N3" s="35" t="s">
        <v>35</v>
      </c>
      <c r="O3" s="35" t="s">
        <v>36</v>
      </c>
      <c r="P3" s="35" t="s">
        <v>37</v>
      </c>
    </row>
    <row r="4" spans="1:16" s="22" customFormat="1" ht="12" customHeight="1">
      <c r="A4" s="32">
        <v>2019</v>
      </c>
      <c r="B4" s="32" t="s">
        <v>31</v>
      </c>
      <c r="C4" s="33" t="s">
        <v>39</v>
      </c>
      <c r="D4" s="34" t="s">
        <v>33</v>
      </c>
      <c r="E4" s="34" t="s">
        <v>34</v>
      </c>
      <c r="F4" s="35">
        <v>3</v>
      </c>
      <c r="G4" s="35">
        <f t="shared" si="0"/>
        <v>48</v>
      </c>
      <c r="H4" s="35">
        <v>3</v>
      </c>
      <c r="I4" s="35">
        <v>42</v>
      </c>
      <c r="J4" s="35">
        <v>0</v>
      </c>
      <c r="K4" s="35">
        <v>0</v>
      </c>
      <c r="L4" s="35">
        <v>0</v>
      </c>
      <c r="M4" s="35">
        <v>6</v>
      </c>
      <c r="N4" s="35" t="s">
        <v>40</v>
      </c>
      <c r="O4" s="35" t="s">
        <v>36</v>
      </c>
      <c r="P4" s="35" t="s">
        <v>37</v>
      </c>
    </row>
    <row r="5" spans="1:16" s="22" customFormat="1" ht="12" customHeight="1">
      <c r="A5" s="32">
        <v>2019</v>
      </c>
      <c r="B5" s="32" t="s">
        <v>31</v>
      </c>
      <c r="C5" s="33" t="s">
        <v>41</v>
      </c>
      <c r="D5" s="34" t="s">
        <v>33</v>
      </c>
      <c r="E5" s="34" t="s">
        <v>34</v>
      </c>
      <c r="F5" s="35">
        <v>2</v>
      </c>
      <c r="G5" s="35">
        <f t="shared" si="0"/>
        <v>32</v>
      </c>
      <c r="H5" s="35">
        <v>2</v>
      </c>
      <c r="I5" s="35">
        <v>32</v>
      </c>
      <c r="J5" s="35">
        <v>0</v>
      </c>
      <c r="K5" s="35">
        <v>0</v>
      </c>
      <c r="L5" s="35">
        <v>0</v>
      </c>
      <c r="M5" s="35">
        <v>0</v>
      </c>
      <c r="N5" s="35" t="s">
        <v>42</v>
      </c>
      <c r="O5" s="35" t="s">
        <v>36</v>
      </c>
      <c r="P5" s="35" t="s">
        <v>37</v>
      </c>
    </row>
    <row r="6" spans="1:16" s="22" customFormat="1" ht="12" customHeight="1">
      <c r="A6" s="32">
        <v>2019</v>
      </c>
      <c r="B6" s="32" t="s">
        <v>31</v>
      </c>
      <c r="C6" s="33" t="s">
        <v>43</v>
      </c>
      <c r="D6" s="34" t="s">
        <v>33</v>
      </c>
      <c r="E6" s="34" t="s">
        <v>34</v>
      </c>
      <c r="F6" s="35">
        <v>5</v>
      </c>
      <c r="G6" s="35">
        <f t="shared" si="0"/>
        <v>80</v>
      </c>
      <c r="H6" s="35">
        <v>4</v>
      </c>
      <c r="I6" s="35">
        <v>68</v>
      </c>
      <c r="J6" s="35">
        <v>0</v>
      </c>
      <c r="K6" s="35">
        <v>0</v>
      </c>
      <c r="L6" s="35">
        <v>1</v>
      </c>
      <c r="M6" s="35">
        <v>12</v>
      </c>
      <c r="N6" s="35" t="s">
        <v>44</v>
      </c>
      <c r="O6" s="35" t="s">
        <v>36</v>
      </c>
      <c r="P6" s="35" t="s">
        <v>37</v>
      </c>
    </row>
    <row r="7" spans="1:16" s="22" customFormat="1" ht="12" customHeight="1">
      <c r="A7" s="32">
        <v>2019</v>
      </c>
      <c r="B7" s="32" t="s">
        <v>31</v>
      </c>
      <c r="C7" s="33" t="s">
        <v>45</v>
      </c>
      <c r="D7" s="34" t="s">
        <v>33</v>
      </c>
      <c r="E7" s="34" t="s">
        <v>34</v>
      </c>
      <c r="F7" s="35">
        <v>2</v>
      </c>
      <c r="G7" s="35">
        <f t="shared" si="0"/>
        <v>32</v>
      </c>
      <c r="H7" s="35">
        <v>2</v>
      </c>
      <c r="I7" s="35">
        <v>28</v>
      </c>
      <c r="J7" s="35">
        <v>0</v>
      </c>
      <c r="K7" s="35">
        <v>0</v>
      </c>
      <c r="L7" s="35">
        <v>0</v>
      </c>
      <c r="M7" s="35">
        <v>4</v>
      </c>
      <c r="N7" s="35" t="s">
        <v>40</v>
      </c>
      <c r="O7" s="35" t="s">
        <v>36</v>
      </c>
      <c r="P7" s="35" t="s">
        <v>37</v>
      </c>
    </row>
    <row r="8" spans="1:16" s="22" customFormat="1" ht="12" customHeight="1">
      <c r="A8" s="32">
        <v>2019</v>
      </c>
      <c r="B8" s="32" t="s">
        <v>31</v>
      </c>
      <c r="C8" s="36" t="s">
        <v>46</v>
      </c>
      <c r="D8" s="32" t="s">
        <v>33</v>
      </c>
      <c r="E8" s="32" t="s">
        <v>34</v>
      </c>
      <c r="F8" s="35">
        <v>3</v>
      </c>
      <c r="G8" s="35">
        <f t="shared" si="0"/>
        <v>48</v>
      </c>
      <c r="H8" s="35">
        <v>3</v>
      </c>
      <c r="I8" s="35">
        <f aca="true" t="shared" si="1" ref="I8:I11">H8*16</f>
        <v>48</v>
      </c>
      <c r="J8" s="35">
        <v>0</v>
      </c>
      <c r="K8" s="35">
        <v>0</v>
      </c>
      <c r="L8" s="35">
        <v>0</v>
      </c>
      <c r="M8" s="35">
        <v>0</v>
      </c>
      <c r="N8" s="35">
        <v>1</v>
      </c>
      <c r="O8" s="35" t="s">
        <v>36</v>
      </c>
      <c r="P8" s="35" t="s">
        <v>47</v>
      </c>
    </row>
    <row r="9" spans="1:16" s="22" customFormat="1" ht="12" customHeight="1">
      <c r="A9" s="32">
        <v>2019</v>
      </c>
      <c r="B9" s="32" t="s">
        <v>31</v>
      </c>
      <c r="C9" s="36" t="s">
        <v>48</v>
      </c>
      <c r="D9" s="32" t="s">
        <v>33</v>
      </c>
      <c r="E9" s="32" t="s">
        <v>34</v>
      </c>
      <c r="F9" s="35">
        <v>4</v>
      </c>
      <c r="G9" s="35">
        <f t="shared" si="0"/>
        <v>64</v>
      </c>
      <c r="H9" s="35">
        <v>4</v>
      </c>
      <c r="I9" s="35">
        <f t="shared" si="1"/>
        <v>64</v>
      </c>
      <c r="J9" s="35">
        <v>0</v>
      </c>
      <c r="K9" s="35">
        <v>0</v>
      </c>
      <c r="L9" s="35">
        <v>0</v>
      </c>
      <c r="M9" s="35">
        <v>0</v>
      </c>
      <c r="N9" s="35">
        <v>2</v>
      </c>
      <c r="O9" s="35" t="s">
        <v>36</v>
      </c>
      <c r="P9" s="35" t="s">
        <v>47</v>
      </c>
    </row>
    <row r="10" spans="1:16" s="22" customFormat="1" ht="12" customHeight="1">
      <c r="A10" s="32">
        <v>2019</v>
      </c>
      <c r="B10" s="32" t="s">
        <v>31</v>
      </c>
      <c r="C10" s="36" t="s">
        <v>49</v>
      </c>
      <c r="D10" s="32" t="s">
        <v>33</v>
      </c>
      <c r="E10" s="32" t="s">
        <v>34</v>
      </c>
      <c r="F10" s="35">
        <v>3</v>
      </c>
      <c r="G10" s="35">
        <f t="shared" si="0"/>
        <v>48</v>
      </c>
      <c r="H10" s="35">
        <v>3</v>
      </c>
      <c r="I10" s="35">
        <f t="shared" si="1"/>
        <v>48</v>
      </c>
      <c r="J10" s="35">
        <v>0</v>
      </c>
      <c r="K10" s="35">
        <v>0</v>
      </c>
      <c r="L10" s="35">
        <v>0</v>
      </c>
      <c r="M10" s="35">
        <v>0</v>
      </c>
      <c r="N10" s="35">
        <v>3</v>
      </c>
      <c r="O10" s="35" t="s">
        <v>36</v>
      </c>
      <c r="P10" s="35" t="s">
        <v>47</v>
      </c>
    </row>
    <row r="11" spans="1:16" s="22" customFormat="1" ht="12" customHeight="1">
      <c r="A11" s="32">
        <v>2019</v>
      </c>
      <c r="B11" s="32" t="s">
        <v>31</v>
      </c>
      <c r="C11" s="36" t="s">
        <v>50</v>
      </c>
      <c r="D11" s="32" t="s">
        <v>33</v>
      </c>
      <c r="E11" s="32" t="s">
        <v>34</v>
      </c>
      <c r="F11" s="35">
        <v>4</v>
      </c>
      <c r="G11" s="35">
        <f t="shared" si="0"/>
        <v>64</v>
      </c>
      <c r="H11" s="35">
        <v>4</v>
      </c>
      <c r="I11" s="35">
        <f t="shared" si="1"/>
        <v>64</v>
      </c>
      <c r="J11" s="35">
        <v>0</v>
      </c>
      <c r="K11" s="35">
        <v>0</v>
      </c>
      <c r="L11" s="35">
        <v>0</v>
      </c>
      <c r="M11" s="35">
        <v>0</v>
      </c>
      <c r="N11" s="35">
        <v>4</v>
      </c>
      <c r="O11" s="35" t="s">
        <v>36</v>
      </c>
      <c r="P11" s="35" t="s">
        <v>47</v>
      </c>
    </row>
    <row r="12" spans="1:16" s="22" customFormat="1" ht="12" customHeight="1">
      <c r="A12" s="32">
        <v>2019</v>
      </c>
      <c r="B12" s="32" t="s">
        <v>31</v>
      </c>
      <c r="C12" s="33" t="s">
        <v>51</v>
      </c>
      <c r="D12" s="32" t="s">
        <v>33</v>
      </c>
      <c r="E12" s="32" t="s">
        <v>34</v>
      </c>
      <c r="F12" s="35">
        <v>1.5</v>
      </c>
      <c r="G12" s="35">
        <f t="shared" si="0"/>
        <v>24</v>
      </c>
      <c r="H12" s="35">
        <v>1.5</v>
      </c>
      <c r="I12" s="35">
        <v>24</v>
      </c>
      <c r="J12" s="35">
        <v>0</v>
      </c>
      <c r="K12" s="35">
        <v>0</v>
      </c>
      <c r="L12" s="35">
        <v>0</v>
      </c>
      <c r="M12" s="35">
        <v>0</v>
      </c>
      <c r="N12" s="35">
        <v>1</v>
      </c>
      <c r="O12" s="35" t="s">
        <v>52</v>
      </c>
      <c r="P12" s="35" t="s">
        <v>53</v>
      </c>
    </row>
    <row r="13" spans="1:16" s="22" customFormat="1" ht="12" customHeight="1">
      <c r="A13" s="32">
        <v>2019</v>
      </c>
      <c r="B13" s="32" t="s">
        <v>31</v>
      </c>
      <c r="C13" s="33" t="s">
        <v>54</v>
      </c>
      <c r="D13" s="32" t="s">
        <v>33</v>
      </c>
      <c r="E13" s="32" t="s">
        <v>34</v>
      </c>
      <c r="F13" s="35">
        <v>2</v>
      </c>
      <c r="G13" s="35">
        <f t="shared" si="0"/>
        <v>32</v>
      </c>
      <c r="H13" s="35">
        <v>2</v>
      </c>
      <c r="I13" s="35">
        <v>32</v>
      </c>
      <c r="J13" s="35">
        <v>0</v>
      </c>
      <c r="K13" s="35">
        <v>0</v>
      </c>
      <c r="L13" s="35">
        <v>0</v>
      </c>
      <c r="M13" s="35">
        <v>0</v>
      </c>
      <c r="N13" s="35">
        <v>2</v>
      </c>
      <c r="O13" s="35" t="s">
        <v>52</v>
      </c>
      <c r="P13" s="35" t="s">
        <v>53</v>
      </c>
    </row>
    <row r="14" spans="1:16" s="22" customFormat="1" ht="12" customHeight="1">
      <c r="A14" s="32">
        <v>2019</v>
      </c>
      <c r="B14" s="32" t="s">
        <v>31</v>
      </c>
      <c r="C14" s="33" t="s">
        <v>55</v>
      </c>
      <c r="D14" s="32" t="s">
        <v>33</v>
      </c>
      <c r="E14" s="32" t="s">
        <v>34</v>
      </c>
      <c r="F14" s="35">
        <v>1.5</v>
      </c>
      <c r="G14" s="35">
        <f t="shared" si="0"/>
        <v>24</v>
      </c>
      <c r="H14" s="35">
        <v>1.5</v>
      </c>
      <c r="I14" s="35">
        <v>24</v>
      </c>
      <c r="J14" s="35">
        <v>0</v>
      </c>
      <c r="K14" s="35">
        <v>0</v>
      </c>
      <c r="L14" s="35">
        <v>0</v>
      </c>
      <c r="M14" s="35">
        <v>0</v>
      </c>
      <c r="N14" s="35">
        <v>3</v>
      </c>
      <c r="O14" s="35" t="s">
        <v>52</v>
      </c>
      <c r="P14" s="35" t="s">
        <v>53</v>
      </c>
    </row>
    <row r="15" spans="1:16" s="22" customFormat="1" ht="12" customHeight="1">
      <c r="A15" s="32">
        <v>2019</v>
      </c>
      <c r="B15" s="32" t="s">
        <v>31</v>
      </c>
      <c r="C15" s="37" t="s">
        <v>56</v>
      </c>
      <c r="D15" s="32" t="s">
        <v>33</v>
      </c>
      <c r="E15" s="32" t="s">
        <v>34</v>
      </c>
      <c r="F15" s="35">
        <v>2</v>
      </c>
      <c r="G15" s="35">
        <f t="shared" si="0"/>
        <v>32</v>
      </c>
      <c r="H15" s="35">
        <v>2</v>
      </c>
      <c r="I15" s="35">
        <f aca="true" t="shared" si="2" ref="I15:I27">H15*16</f>
        <v>32</v>
      </c>
      <c r="J15" s="35">
        <v>0</v>
      </c>
      <c r="K15" s="35">
        <v>0</v>
      </c>
      <c r="L15" s="35">
        <v>0</v>
      </c>
      <c r="M15" s="35">
        <v>0</v>
      </c>
      <c r="N15" s="35">
        <v>4</v>
      </c>
      <c r="O15" s="35" t="s">
        <v>52</v>
      </c>
      <c r="P15" s="35" t="s">
        <v>53</v>
      </c>
    </row>
    <row r="16" spans="1:16" s="22" customFormat="1" ht="12" customHeight="1">
      <c r="A16" s="32">
        <v>2019</v>
      </c>
      <c r="B16" s="32" t="s">
        <v>31</v>
      </c>
      <c r="C16" s="37" t="s">
        <v>57</v>
      </c>
      <c r="D16" s="32" t="s">
        <v>58</v>
      </c>
      <c r="E16" s="32" t="s">
        <v>34</v>
      </c>
      <c r="F16" s="35">
        <v>0.5</v>
      </c>
      <c r="G16" s="35">
        <f t="shared" si="0"/>
        <v>8</v>
      </c>
      <c r="H16" s="35">
        <v>0.5</v>
      </c>
      <c r="I16" s="35">
        <f t="shared" si="2"/>
        <v>8</v>
      </c>
      <c r="J16" s="35">
        <v>0</v>
      </c>
      <c r="K16" s="35">
        <v>0</v>
      </c>
      <c r="L16" s="35">
        <v>0</v>
      </c>
      <c r="M16" s="35">
        <v>0</v>
      </c>
      <c r="N16" s="35">
        <v>5</v>
      </c>
      <c r="O16" s="35" t="s">
        <v>52</v>
      </c>
      <c r="P16" s="35" t="s">
        <v>53</v>
      </c>
    </row>
    <row r="17" spans="1:16" s="22" customFormat="1" ht="12" customHeight="1">
      <c r="A17" s="32">
        <v>2019</v>
      </c>
      <c r="B17" s="32" t="s">
        <v>31</v>
      </c>
      <c r="C17" s="37" t="s">
        <v>59</v>
      </c>
      <c r="D17" s="32" t="s">
        <v>58</v>
      </c>
      <c r="E17" s="32" t="s">
        <v>34</v>
      </c>
      <c r="F17" s="35">
        <v>0.5</v>
      </c>
      <c r="G17" s="35">
        <f t="shared" si="0"/>
        <v>8</v>
      </c>
      <c r="H17" s="35">
        <v>0.5</v>
      </c>
      <c r="I17" s="35">
        <f t="shared" si="2"/>
        <v>8</v>
      </c>
      <c r="J17" s="35">
        <v>0</v>
      </c>
      <c r="K17" s="35">
        <v>0</v>
      </c>
      <c r="L17" s="35">
        <v>0</v>
      </c>
      <c r="M17" s="35">
        <v>0</v>
      </c>
      <c r="N17" s="35">
        <v>6</v>
      </c>
      <c r="O17" s="35" t="s">
        <v>52</v>
      </c>
      <c r="P17" s="35" t="s">
        <v>53</v>
      </c>
    </row>
    <row r="18" spans="1:16" s="22" customFormat="1" ht="12" customHeight="1">
      <c r="A18" s="32">
        <v>2019</v>
      </c>
      <c r="B18" s="32" t="s">
        <v>31</v>
      </c>
      <c r="C18" s="37" t="s">
        <v>60</v>
      </c>
      <c r="D18" s="32" t="s">
        <v>58</v>
      </c>
      <c r="E18" s="32" t="s">
        <v>34</v>
      </c>
      <c r="F18" s="35">
        <v>0.5</v>
      </c>
      <c r="G18" s="35">
        <f t="shared" si="0"/>
        <v>8</v>
      </c>
      <c r="H18" s="35">
        <v>0.5</v>
      </c>
      <c r="I18" s="35">
        <f t="shared" si="2"/>
        <v>8</v>
      </c>
      <c r="J18" s="35">
        <v>0</v>
      </c>
      <c r="K18" s="35">
        <v>0</v>
      </c>
      <c r="L18" s="35">
        <v>0</v>
      </c>
      <c r="M18" s="35">
        <v>0</v>
      </c>
      <c r="N18" s="35">
        <v>7</v>
      </c>
      <c r="O18" s="35" t="s">
        <v>52</v>
      </c>
      <c r="P18" s="35" t="s">
        <v>53</v>
      </c>
    </row>
    <row r="19" spans="1:16" s="22" customFormat="1" ht="12" customHeight="1">
      <c r="A19" s="32">
        <v>2019</v>
      </c>
      <c r="B19" s="32" t="s">
        <v>31</v>
      </c>
      <c r="C19" s="37" t="s">
        <v>61</v>
      </c>
      <c r="D19" s="32" t="s">
        <v>58</v>
      </c>
      <c r="E19" s="32" t="s">
        <v>34</v>
      </c>
      <c r="F19" s="35">
        <v>0.5</v>
      </c>
      <c r="G19" s="35">
        <f t="shared" si="0"/>
        <v>8</v>
      </c>
      <c r="H19" s="35">
        <v>0.5</v>
      </c>
      <c r="I19" s="35">
        <f t="shared" si="2"/>
        <v>8</v>
      </c>
      <c r="J19" s="35">
        <v>0</v>
      </c>
      <c r="K19" s="35">
        <v>0</v>
      </c>
      <c r="L19" s="35">
        <v>0</v>
      </c>
      <c r="M19" s="35">
        <v>0</v>
      </c>
      <c r="N19" s="35">
        <v>8</v>
      </c>
      <c r="O19" s="35" t="s">
        <v>52</v>
      </c>
      <c r="P19" s="35" t="s">
        <v>53</v>
      </c>
    </row>
    <row r="20" spans="1:16" s="22" customFormat="1" ht="12" customHeight="1">
      <c r="A20" s="32">
        <v>2019</v>
      </c>
      <c r="B20" s="32" t="s">
        <v>31</v>
      </c>
      <c r="C20" s="38" t="s">
        <v>62</v>
      </c>
      <c r="D20" s="32" t="s">
        <v>63</v>
      </c>
      <c r="E20" s="32" t="s">
        <v>34</v>
      </c>
      <c r="F20" s="35">
        <v>2</v>
      </c>
      <c r="G20" s="35">
        <f t="shared" si="0"/>
        <v>32</v>
      </c>
      <c r="H20" s="35">
        <v>2</v>
      </c>
      <c r="I20" s="35">
        <f t="shared" si="2"/>
        <v>32</v>
      </c>
      <c r="J20" s="35">
        <v>0</v>
      </c>
      <c r="K20" s="35">
        <v>0</v>
      </c>
      <c r="L20" s="35">
        <v>0</v>
      </c>
      <c r="M20" s="35">
        <v>0</v>
      </c>
      <c r="N20" s="35">
        <v>1</v>
      </c>
      <c r="O20" s="35" t="s">
        <v>52</v>
      </c>
      <c r="P20" s="35" t="s">
        <v>64</v>
      </c>
    </row>
    <row r="21" spans="1:16" s="22" customFormat="1" ht="12" customHeight="1">
      <c r="A21" s="32">
        <v>2019</v>
      </c>
      <c r="B21" s="32" t="s">
        <v>31</v>
      </c>
      <c r="C21" s="38" t="s">
        <v>65</v>
      </c>
      <c r="D21" s="32" t="s">
        <v>33</v>
      </c>
      <c r="E21" s="32" t="s">
        <v>34</v>
      </c>
      <c r="F21" s="35">
        <v>2</v>
      </c>
      <c r="G21" s="35">
        <f t="shared" si="0"/>
        <v>32</v>
      </c>
      <c r="H21" s="35">
        <v>2</v>
      </c>
      <c r="I21" s="35">
        <f t="shared" si="2"/>
        <v>32</v>
      </c>
      <c r="J21" s="35">
        <v>0</v>
      </c>
      <c r="K21" s="35">
        <v>0</v>
      </c>
      <c r="L21" s="35">
        <v>0</v>
      </c>
      <c r="M21" s="35">
        <v>0</v>
      </c>
      <c r="N21" s="35" t="s">
        <v>35</v>
      </c>
      <c r="O21" s="35" t="s">
        <v>52</v>
      </c>
      <c r="P21" s="35" t="s">
        <v>64</v>
      </c>
    </row>
    <row r="22" spans="1:16" s="22" customFormat="1" ht="12" customHeight="1">
      <c r="A22" s="32">
        <v>2019</v>
      </c>
      <c r="B22" s="32" t="s">
        <v>31</v>
      </c>
      <c r="C22" s="38" t="s">
        <v>66</v>
      </c>
      <c r="D22" s="32" t="s">
        <v>33</v>
      </c>
      <c r="E22" s="32" t="s">
        <v>34</v>
      </c>
      <c r="F22" s="35">
        <v>1</v>
      </c>
      <c r="G22" s="35">
        <f t="shared" si="0"/>
        <v>16</v>
      </c>
      <c r="H22" s="35">
        <v>1</v>
      </c>
      <c r="I22" s="35">
        <f t="shared" si="2"/>
        <v>16</v>
      </c>
      <c r="J22" s="35">
        <v>0</v>
      </c>
      <c r="K22" s="35">
        <v>0</v>
      </c>
      <c r="L22" s="35">
        <v>0</v>
      </c>
      <c r="M22" s="35">
        <v>0</v>
      </c>
      <c r="N22" s="35">
        <v>0</v>
      </c>
      <c r="O22" s="35" t="s">
        <v>52</v>
      </c>
      <c r="P22" s="35" t="s">
        <v>67</v>
      </c>
    </row>
    <row r="23" spans="1:16" s="22" customFormat="1" ht="12" customHeight="1">
      <c r="A23" s="32">
        <v>2019</v>
      </c>
      <c r="B23" s="32" t="s">
        <v>31</v>
      </c>
      <c r="C23" s="38" t="s">
        <v>68</v>
      </c>
      <c r="D23" s="32" t="s">
        <v>33</v>
      </c>
      <c r="E23" s="32" t="s">
        <v>34</v>
      </c>
      <c r="F23" s="35">
        <v>1</v>
      </c>
      <c r="G23" s="35">
        <f t="shared" si="0"/>
        <v>16</v>
      </c>
      <c r="H23" s="35">
        <v>1</v>
      </c>
      <c r="I23" s="35">
        <f t="shared" si="2"/>
        <v>16</v>
      </c>
      <c r="J23" s="35">
        <v>0</v>
      </c>
      <c r="K23" s="35">
        <v>0</v>
      </c>
      <c r="L23" s="35">
        <v>0</v>
      </c>
      <c r="M23" s="35">
        <v>0</v>
      </c>
      <c r="N23" s="35">
        <v>0</v>
      </c>
      <c r="O23" s="35" t="s">
        <v>52</v>
      </c>
      <c r="P23" s="35" t="s">
        <v>67</v>
      </c>
    </row>
    <row r="24" spans="1:16" s="22" customFormat="1" ht="12" customHeight="1">
      <c r="A24" s="32">
        <v>2019</v>
      </c>
      <c r="B24" s="32" t="s">
        <v>31</v>
      </c>
      <c r="C24" s="38" t="s">
        <v>69</v>
      </c>
      <c r="D24" s="32" t="s">
        <v>33</v>
      </c>
      <c r="E24" s="32" t="s">
        <v>34</v>
      </c>
      <c r="F24" s="35">
        <v>1</v>
      </c>
      <c r="G24" s="35">
        <f t="shared" si="0"/>
        <v>16</v>
      </c>
      <c r="H24" s="35">
        <v>1</v>
      </c>
      <c r="I24" s="35">
        <f t="shared" si="2"/>
        <v>16</v>
      </c>
      <c r="J24" s="35">
        <v>0</v>
      </c>
      <c r="K24" s="35">
        <v>0</v>
      </c>
      <c r="L24" s="35">
        <v>0</v>
      </c>
      <c r="M24" s="35">
        <v>0</v>
      </c>
      <c r="N24" s="35">
        <v>0</v>
      </c>
      <c r="O24" s="35" t="s">
        <v>52</v>
      </c>
      <c r="P24" s="35" t="s">
        <v>67</v>
      </c>
    </row>
    <row r="25" spans="1:16" s="22" customFormat="1" ht="12" customHeight="1">
      <c r="A25" s="32">
        <v>2019</v>
      </c>
      <c r="B25" s="32" t="s">
        <v>31</v>
      </c>
      <c r="C25" s="38" t="s">
        <v>70</v>
      </c>
      <c r="D25" s="32" t="s">
        <v>71</v>
      </c>
      <c r="E25" s="32" t="s">
        <v>34</v>
      </c>
      <c r="F25" s="35">
        <v>6</v>
      </c>
      <c r="G25" s="35">
        <f t="shared" si="0"/>
        <v>96</v>
      </c>
      <c r="H25" s="35">
        <v>6</v>
      </c>
      <c r="I25" s="35">
        <f t="shared" si="2"/>
        <v>96</v>
      </c>
      <c r="J25" s="35">
        <v>0</v>
      </c>
      <c r="K25" s="35">
        <v>0</v>
      </c>
      <c r="L25" s="35">
        <v>0</v>
      </c>
      <c r="M25" s="35">
        <v>0</v>
      </c>
      <c r="N25" s="35">
        <v>0</v>
      </c>
      <c r="O25" s="35" t="s">
        <v>52</v>
      </c>
      <c r="P25" s="35" t="s">
        <v>72</v>
      </c>
    </row>
    <row r="26" spans="1:16" s="22" customFormat="1" ht="12" customHeight="1">
      <c r="A26" s="32">
        <v>2019</v>
      </c>
      <c r="B26" s="32" t="s">
        <v>31</v>
      </c>
      <c r="C26" s="39" t="s">
        <v>73</v>
      </c>
      <c r="D26" s="32" t="s">
        <v>58</v>
      </c>
      <c r="E26" s="32" t="s">
        <v>34</v>
      </c>
      <c r="F26" s="35">
        <v>2</v>
      </c>
      <c r="G26" s="35">
        <f t="shared" si="0"/>
        <v>32</v>
      </c>
      <c r="H26" s="35">
        <v>2</v>
      </c>
      <c r="I26" s="35">
        <f t="shared" si="2"/>
        <v>32</v>
      </c>
      <c r="J26" s="35">
        <v>0</v>
      </c>
      <c r="K26" s="35">
        <v>0</v>
      </c>
      <c r="L26" s="35">
        <v>0</v>
      </c>
      <c r="M26" s="35">
        <v>0</v>
      </c>
      <c r="N26" s="35">
        <v>0</v>
      </c>
      <c r="O26" s="35" t="s">
        <v>52</v>
      </c>
      <c r="P26" s="35" t="s">
        <v>74</v>
      </c>
    </row>
    <row r="27" spans="1:16" s="22" customFormat="1" ht="12" customHeight="1">
      <c r="A27" s="32">
        <v>2019</v>
      </c>
      <c r="B27" s="32" t="s">
        <v>31</v>
      </c>
      <c r="C27" s="38" t="s">
        <v>75</v>
      </c>
      <c r="D27" s="32" t="s">
        <v>63</v>
      </c>
      <c r="E27" s="32" t="s">
        <v>34</v>
      </c>
      <c r="F27" s="35">
        <v>1</v>
      </c>
      <c r="G27" s="35">
        <f t="shared" si="0"/>
        <v>16</v>
      </c>
      <c r="H27" s="35">
        <v>1</v>
      </c>
      <c r="I27" s="35">
        <f t="shared" si="2"/>
        <v>16</v>
      </c>
      <c r="J27" s="35">
        <v>0</v>
      </c>
      <c r="K27" s="35">
        <v>0</v>
      </c>
      <c r="L27" s="35">
        <v>0</v>
      </c>
      <c r="M27" s="35">
        <v>0</v>
      </c>
      <c r="N27" s="35">
        <v>1</v>
      </c>
      <c r="O27" s="35" t="s">
        <v>52</v>
      </c>
      <c r="P27" s="35" t="s">
        <v>76</v>
      </c>
    </row>
    <row r="28" spans="1:16" s="22" customFormat="1" ht="12" customHeight="1">
      <c r="A28" s="32">
        <v>2019</v>
      </c>
      <c r="B28" s="32" t="s">
        <v>31</v>
      </c>
      <c r="C28" s="39" t="s">
        <v>77</v>
      </c>
      <c r="D28" s="32" t="s">
        <v>58</v>
      </c>
      <c r="E28" s="32" t="s">
        <v>34</v>
      </c>
      <c r="F28" s="35">
        <v>4</v>
      </c>
      <c r="G28" s="35">
        <f t="shared" si="0"/>
        <v>64</v>
      </c>
      <c r="H28" s="35">
        <v>4</v>
      </c>
      <c r="I28" s="35">
        <v>64</v>
      </c>
      <c r="J28" s="35">
        <v>0</v>
      </c>
      <c r="K28" s="35">
        <v>0</v>
      </c>
      <c r="L28" s="35">
        <v>0</v>
      </c>
      <c r="M28" s="35">
        <v>0</v>
      </c>
      <c r="N28" s="35">
        <v>0</v>
      </c>
      <c r="O28" s="35" t="s">
        <v>52</v>
      </c>
      <c r="P28" s="35" t="s">
        <v>76</v>
      </c>
    </row>
    <row r="29" spans="1:16" s="23" customFormat="1" ht="12" customHeight="1">
      <c r="A29" s="32">
        <v>2019</v>
      </c>
      <c r="B29" s="32" t="s">
        <v>31</v>
      </c>
      <c r="C29" s="40" t="s">
        <v>78</v>
      </c>
      <c r="D29" s="32" t="s">
        <v>63</v>
      </c>
      <c r="E29" s="32" t="s">
        <v>34</v>
      </c>
      <c r="F29" s="35">
        <v>2</v>
      </c>
      <c r="G29" s="35">
        <f t="shared" si="0"/>
        <v>32</v>
      </c>
      <c r="H29" s="35">
        <v>2</v>
      </c>
      <c r="I29" s="35">
        <f aca="true" t="shared" si="3" ref="I29:I37">H29*16</f>
        <v>32</v>
      </c>
      <c r="J29" s="35">
        <v>0</v>
      </c>
      <c r="K29" s="35">
        <v>0</v>
      </c>
      <c r="L29" s="35">
        <v>0</v>
      </c>
      <c r="M29" s="35">
        <v>0</v>
      </c>
      <c r="N29" s="35">
        <v>3</v>
      </c>
      <c r="O29" s="35" t="s">
        <v>52</v>
      </c>
      <c r="P29" s="35" t="s">
        <v>79</v>
      </c>
    </row>
    <row r="30" spans="1:16" s="23" customFormat="1" ht="12" customHeight="1">
      <c r="A30" s="32">
        <v>2019</v>
      </c>
      <c r="B30" s="32" t="s">
        <v>31</v>
      </c>
      <c r="C30" s="41" t="s">
        <v>80</v>
      </c>
      <c r="D30" s="34" t="s">
        <v>33</v>
      </c>
      <c r="E30" s="32" t="s">
        <v>34</v>
      </c>
      <c r="F30" s="32">
        <v>3</v>
      </c>
      <c r="G30" s="32">
        <f t="shared" si="0"/>
        <v>48</v>
      </c>
      <c r="H30" s="42">
        <v>1.5</v>
      </c>
      <c r="I30" s="42">
        <f t="shared" si="3"/>
        <v>24</v>
      </c>
      <c r="J30" s="42">
        <v>1.5</v>
      </c>
      <c r="K30" s="42">
        <v>24</v>
      </c>
      <c r="L30" s="42">
        <v>0</v>
      </c>
      <c r="M30" s="42">
        <v>0</v>
      </c>
      <c r="N30" s="35" t="s">
        <v>35</v>
      </c>
      <c r="O30" s="48" t="s">
        <v>52</v>
      </c>
      <c r="P30" s="48" t="s">
        <v>81</v>
      </c>
    </row>
    <row r="31" spans="1:16" s="23" customFormat="1" ht="12" customHeight="1">
      <c r="A31" s="32">
        <v>2019</v>
      </c>
      <c r="B31" s="32" t="s">
        <v>31</v>
      </c>
      <c r="C31" s="41" t="s">
        <v>82</v>
      </c>
      <c r="D31" s="32" t="s">
        <v>33</v>
      </c>
      <c r="E31" s="32" t="s">
        <v>34</v>
      </c>
      <c r="F31" s="32">
        <v>1</v>
      </c>
      <c r="G31" s="32">
        <f t="shared" si="0"/>
        <v>16</v>
      </c>
      <c r="H31" s="42">
        <v>0.5</v>
      </c>
      <c r="I31" s="42">
        <f t="shared" si="3"/>
        <v>8</v>
      </c>
      <c r="J31" s="42">
        <v>0.5</v>
      </c>
      <c r="K31" s="42">
        <f aca="true" t="shared" si="4" ref="K31:K33">J31*16</f>
        <v>8</v>
      </c>
      <c r="L31" s="42">
        <v>0</v>
      </c>
      <c r="M31" s="42">
        <v>0</v>
      </c>
      <c r="N31" s="42">
        <v>1</v>
      </c>
      <c r="O31" s="48" t="s">
        <v>52</v>
      </c>
      <c r="P31" s="48" t="s">
        <v>81</v>
      </c>
    </row>
    <row r="32" spans="1:16" s="23" customFormat="1" ht="12" customHeight="1">
      <c r="A32" s="32">
        <v>2019</v>
      </c>
      <c r="B32" s="32" t="s">
        <v>31</v>
      </c>
      <c r="C32" s="41" t="s">
        <v>83</v>
      </c>
      <c r="D32" s="32" t="s">
        <v>33</v>
      </c>
      <c r="E32" s="32" t="s">
        <v>34</v>
      </c>
      <c r="F32" s="32">
        <v>1</v>
      </c>
      <c r="G32" s="32">
        <f t="shared" si="0"/>
        <v>16</v>
      </c>
      <c r="H32" s="42">
        <v>0.5</v>
      </c>
      <c r="I32" s="42">
        <f t="shared" si="3"/>
        <v>8</v>
      </c>
      <c r="J32" s="42">
        <v>0.5</v>
      </c>
      <c r="K32" s="42">
        <f t="shared" si="4"/>
        <v>8</v>
      </c>
      <c r="L32" s="42">
        <v>0</v>
      </c>
      <c r="M32" s="42">
        <v>0</v>
      </c>
      <c r="N32" s="42">
        <v>1</v>
      </c>
      <c r="O32" s="48" t="s">
        <v>52</v>
      </c>
      <c r="P32" s="48" t="s">
        <v>81</v>
      </c>
    </row>
    <row r="33" spans="1:16" s="23" customFormat="1" ht="12" customHeight="1">
      <c r="A33" s="32">
        <v>2019</v>
      </c>
      <c r="B33" s="32" t="s">
        <v>31</v>
      </c>
      <c r="C33" s="41" t="s">
        <v>84</v>
      </c>
      <c r="D33" s="32" t="s">
        <v>33</v>
      </c>
      <c r="E33" s="32" t="s">
        <v>34</v>
      </c>
      <c r="F33" s="32">
        <v>1</v>
      </c>
      <c r="G33" s="32">
        <f t="shared" si="0"/>
        <v>16</v>
      </c>
      <c r="H33" s="42">
        <v>0.5</v>
      </c>
      <c r="I33" s="42">
        <f t="shared" si="3"/>
        <v>8</v>
      </c>
      <c r="J33" s="42">
        <v>0.5</v>
      </c>
      <c r="K33" s="42">
        <f t="shared" si="4"/>
        <v>8</v>
      </c>
      <c r="L33" s="42">
        <v>0</v>
      </c>
      <c r="M33" s="42">
        <v>0</v>
      </c>
      <c r="N33" s="42">
        <v>1</v>
      </c>
      <c r="O33" s="48" t="s">
        <v>52</v>
      </c>
      <c r="P33" s="48" t="s">
        <v>81</v>
      </c>
    </row>
    <row r="34" spans="1:16" s="24" customFormat="1" ht="12" customHeight="1">
      <c r="A34" s="32">
        <v>2019</v>
      </c>
      <c r="B34" s="32" t="s">
        <v>31</v>
      </c>
      <c r="C34" s="43" t="s">
        <v>85</v>
      </c>
      <c r="D34" s="32" t="s">
        <v>33</v>
      </c>
      <c r="E34" s="32" t="s">
        <v>86</v>
      </c>
      <c r="F34" s="35">
        <v>3.5</v>
      </c>
      <c r="G34" s="32">
        <f t="shared" si="0"/>
        <v>56</v>
      </c>
      <c r="H34" s="32">
        <v>3.5</v>
      </c>
      <c r="I34" s="32">
        <f t="shared" si="3"/>
        <v>56</v>
      </c>
      <c r="J34" s="32">
        <v>0</v>
      </c>
      <c r="K34" s="32">
        <v>0</v>
      </c>
      <c r="L34" s="32">
        <v>0</v>
      </c>
      <c r="M34" s="32">
        <v>0</v>
      </c>
      <c r="N34" s="32">
        <v>1</v>
      </c>
      <c r="O34" s="32" t="s">
        <v>36</v>
      </c>
      <c r="P34" s="32" t="s">
        <v>87</v>
      </c>
    </row>
    <row r="35" spans="1:16" s="24" customFormat="1" ht="12" customHeight="1">
      <c r="A35" s="32">
        <v>2019</v>
      </c>
      <c r="B35" s="32" t="s">
        <v>31</v>
      </c>
      <c r="C35" s="39" t="s">
        <v>88</v>
      </c>
      <c r="D35" s="32" t="s">
        <v>33</v>
      </c>
      <c r="E35" s="32" t="s">
        <v>86</v>
      </c>
      <c r="F35" s="32">
        <v>4</v>
      </c>
      <c r="G35" s="32">
        <f t="shared" si="0"/>
        <v>64</v>
      </c>
      <c r="H35" s="32">
        <v>4</v>
      </c>
      <c r="I35" s="32">
        <f t="shared" si="3"/>
        <v>64</v>
      </c>
      <c r="J35" s="32">
        <v>0</v>
      </c>
      <c r="K35" s="32">
        <v>0</v>
      </c>
      <c r="L35" s="32">
        <v>0</v>
      </c>
      <c r="M35" s="32">
        <v>0</v>
      </c>
      <c r="N35" s="32">
        <v>2</v>
      </c>
      <c r="O35" s="32" t="s">
        <v>36</v>
      </c>
      <c r="P35" s="32" t="s">
        <v>87</v>
      </c>
    </row>
    <row r="36" spans="1:16" s="24" customFormat="1" ht="12" customHeight="1">
      <c r="A36" s="32">
        <v>2019</v>
      </c>
      <c r="B36" s="32" t="s">
        <v>31</v>
      </c>
      <c r="C36" s="44" t="s">
        <v>89</v>
      </c>
      <c r="D36" s="32" t="s">
        <v>33</v>
      </c>
      <c r="E36" s="32" t="s">
        <v>86</v>
      </c>
      <c r="F36" s="45">
        <v>4.5</v>
      </c>
      <c r="G36" s="32">
        <f t="shared" si="0"/>
        <v>72</v>
      </c>
      <c r="H36" s="32">
        <v>4.5</v>
      </c>
      <c r="I36" s="32">
        <f t="shared" si="3"/>
        <v>72</v>
      </c>
      <c r="J36" s="32">
        <v>0</v>
      </c>
      <c r="K36" s="32">
        <v>0</v>
      </c>
      <c r="L36" s="32">
        <v>0</v>
      </c>
      <c r="M36" s="32">
        <v>0</v>
      </c>
      <c r="N36" s="32">
        <v>1</v>
      </c>
      <c r="O36" s="32" t="s">
        <v>36</v>
      </c>
      <c r="P36" s="32" t="s">
        <v>90</v>
      </c>
    </row>
    <row r="37" spans="1:16" s="24" customFormat="1" ht="12" customHeight="1">
      <c r="A37" s="32">
        <v>2019</v>
      </c>
      <c r="B37" s="32" t="s">
        <v>31</v>
      </c>
      <c r="C37" s="44" t="s">
        <v>91</v>
      </c>
      <c r="D37" s="32" t="s">
        <v>33</v>
      </c>
      <c r="E37" s="32" t="s">
        <v>86</v>
      </c>
      <c r="F37" s="45">
        <v>4.5</v>
      </c>
      <c r="G37" s="32">
        <f t="shared" si="0"/>
        <v>72</v>
      </c>
      <c r="H37" s="32">
        <v>4.5</v>
      </c>
      <c r="I37" s="32">
        <f t="shared" si="3"/>
        <v>72</v>
      </c>
      <c r="J37" s="32">
        <v>0</v>
      </c>
      <c r="K37" s="32">
        <v>0</v>
      </c>
      <c r="L37" s="32">
        <v>0</v>
      </c>
      <c r="M37" s="32">
        <v>0</v>
      </c>
      <c r="N37" s="32">
        <v>2</v>
      </c>
      <c r="O37" s="32" t="s">
        <v>36</v>
      </c>
      <c r="P37" s="32" t="s">
        <v>90</v>
      </c>
    </row>
    <row r="38" spans="1:16" s="24" customFormat="1" ht="12" customHeight="1">
      <c r="A38" s="32">
        <v>2019</v>
      </c>
      <c r="B38" s="32" t="s">
        <v>31</v>
      </c>
      <c r="C38" s="44" t="s">
        <v>92</v>
      </c>
      <c r="D38" s="32" t="s">
        <v>33</v>
      </c>
      <c r="E38" s="32" t="s">
        <v>86</v>
      </c>
      <c r="F38" s="45">
        <v>1.5</v>
      </c>
      <c r="G38" s="32">
        <f t="shared" si="0"/>
        <v>24</v>
      </c>
      <c r="H38" s="32">
        <v>0</v>
      </c>
      <c r="I38" s="32">
        <v>0</v>
      </c>
      <c r="J38" s="32">
        <v>1.5</v>
      </c>
      <c r="K38" s="32">
        <v>24</v>
      </c>
      <c r="L38" s="32">
        <v>0</v>
      </c>
      <c r="M38" s="32">
        <v>0</v>
      </c>
      <c r="N38" s="32">
        <v>2</v>
      </c>
      <c r="O38" s="32" t="s">
        <v>52</v>
      </c>
      <c r="P38" s="32" t="s">
        <v>90</v>
      </c>
    </row>
    <row r="39" spans="1:16" s="24" customFormat="1" ht="12" customHeight="1">
      <c r="A39" s="32">
        <v>2019</v>
      </c>
      <c r="B39" s="32" t="s">
        <v>31</v>
      </c>
      <c r="C39" s="44" t="s">
        <v>93</v>
      </c>
      <c r="D39" s="32" t="s">
        <v>33</v>
      </c>
      <c r="E39" s="32" t="s">
        <v>86</v>
      </c>
      <c r="F39" s="45">
        <v>2</v>
      </c>
      <c r="G39" s="32">
        <f t="shared" si="0"/>
        <v>32</v>
      </c>
      <c r="H39" s="32">
        <v>0</v>
      </c>
      <c r="I39" s="32">
        <v>0</v>
      </c>
      <c r="J39" s="32">
        <v>2</v>
      </c>
      <c r="K39" s="32">
        <v>32</v>
      </c>
      <c r="L39" s="32">
        <v>0</v>
      </c>
      <c r="M39" s="32">
        <v>0</v>
      </c>
      <c r="N39" s="32">
        <v>2</v>
      </c>
      <c r="O39" s="32" t="s">
        <v>52</v>
      </c>
      <c r="P39" s="32" t="s">
        <v>90</v>
      </c>
    </row>
    <row r="40" spans="1:16" s="24" customFormat="1" ht="12" customHeight="1">
      <c r="A40" s="32">
        <v>2019</v>
      </c>
      <c r="B40" s="32" t="s">
        <v>31</v>
      </c>
      <c r="C40" s="44" t="s">
        <v>94</v>
      </c>
      <c r="D40" s="32" t="s">
        <v>33</v>
      </c>
      <c r="E40" s="32" t="s">
        <v>95</v>
      </c>
      <c r="F40" s="46">
        <v>3.5</v>
      </c>
      <c r="G40" s="32">
        <f t="shared" si="0"/>
        <v>56</v>
      </c>
      <c r="H40" s="32">
        <v>2</v>
      </c>
      <c r="I40" s="32">
        <v>32</v>
      </c>
      <c r="J40" s="32">
        <v>1.5</v>
      </c>
      <c r="K40" s="32">
        <v>24</v>
      </c>
      <c r="L40" s="32">
        <v>0</v>
      </c>
      <c r="M40" s="32">
        <v>0</v>
      </c>
      <c r="N40" s="32">
        <v>1</v>
      </c>
      <c r="O40" s="32" t="s">
        <v>36</v>
      </c>
      <c r="P40" s="32" t="s">
        <v>96</v>
      </c>
    </row>
    <row r="41" spans="1:16" s="24" customFormat="1" ht="12" customHeight="1">
      <c r="A41" s="32">
        <v>2019</v>
      </c>
      <c r="B41" s="32" t="s">
        <v>31</v>
      </c>
      <c r="C41" s="44" t="s">
        <v>97</v>
      </c>
      <c r="D41" s="32" t="s">
        <v>33</v>
      </c>
      <c r="E41" s="32" t="s">
        <v>95</v>
      </c>
      <c r="F41" s="46">
        <v>2</v>
      </c>
      <c r="G41" s="32">
        <f t="shared" si="0"/>
        <v>32</v>
      </c>
      <c r="H41" s="32">
        <v>1</v>
      </c>
      <c r="I41" s="32">
        <v>16</v>
      </c>
      <c r="J41" s="32">
        <v>1</v>
      </c>
      <c r="K41" s="32">
        <v>16</v>
      </c>
      <c r="L41" s="32">
        <v>0</v>
      </c>
      <c r="M41" s="32">
        <v>0</v>
      </c>
      <c r="N41" s="32">
        <v>2</v>
      </c>
      <c r="O41" s="32" t="s">
        <v>36</v>
      </c>
      <c r="P41" s="32" t="s">
        <v>96</v>
      </c>
    </row>
    <row r="42" spans="1:16" s="24" customFormat="1" ht="12" customHeight="1">
      <c r="A42" s="32">
        <v>2019</v>
      </c>
      <c r="B42" s="32" t="s">
        <v>31</v>
      </c>
      <c r="C42" s="44" t="s">
        <v>98</v>
      </c>
      <c r="D42" s="32" t="s">
        <v>33</v>
      </c>
      <c r="E42" s="32" t="s">
        <v>95</v>
      </c>
      <c r="F42" s="46">
        <v>4</v>
      </c>
      <c r="G42" s="32">
        <f t="shared" si="0"/>
        <v>64</v>
      </c>
      <c r="H42" s="32">
        <v>3</v>
      </c>
      <c r="I42" s="32">
        <f>H42*16</f>
        <v>48</v>
      </c>
      <c r="J42" s="32">
        <v>1</v>
      </c>
      <c r="K42" s="32">
        <v>16</v>
      </c>
      <c r="L42" s="32">
        <v>0</v>
      </c>
      <c r="M42" s="32">
        <v>0</v>
      </c>
      <c r="N42" s="32">
        <v>4</v>
      </c>
      <c r="O42" s="32" t="s">
        <v>36</v>
      </c>
      <c r="P42" s="32" t="s">
        <v>99</v>
      </c>
    </row>
    <row r="43" spans="1:16" s="24" customFormat="1" ht="12" customHeight="1">
      <c r="A43" s="32">
        <v>2019</v>
      </c>
      <c r="B43" s="32" t="s">
        <v>31</v>
      </c>
      <c r="C43" s="44" t="s">
        <v>100</v>
      </c>
      <c r="D43" s="32" t="s">
        <v>33</v>
      </c>
      <c r="E43" s="32" t="s">
        <v>95</v>
      </c>
      <c r="F43" s="46">
        <v>4.5</v>
      </c>
      <c r="G43" s="32">
        <v>72</v>
      </c>
      <c r="H43" s="32">
        <v>4.5</v>
      </c>
      <c r="I43" s="32">
        <f>H43*16</f>
        <v>72</v>
      </c>
      <c r="J43" s="32">
        <v>0</v>
      </c>
      <c r="K43" s="32">
        <v>0</v>
      </c>
      <c r="L43" s="32">
        <v>0</v>
      </c>
      <c r="M43" s="32">
        <v>0</v>
      </c>
      <c r="N43" s="32">
        <v>3</v>
      </c>
      <c r="O43" s="32" t="s">
        <v>36</v>
      </c>
      <c r="P43" s="32" t="s">
        <v>101</v>
      </c>
    </row>
    <row r="44" spans="1:16" s="24" customFormat="1" ht="12" customHeight="1">
      <c r="A44" s="32">
        <v>2019</v>
      </c>
      <c r="B44" s="32" t="s">
        <v>31</v>
      </c>
      <c r="C44" s="44" t="s">
        <v>102</v>
      </c>
      <c r="D44" s="32" t="s">
        <v>33</v>
      </c>
      <c r="E44" s="32" t="s">
        <v>95</v>
      </c>
      <c r="F44" s="46">
        <v>4</v>
      </c>
      <c r="G44" s="32">
        <f>F44*16</f>
        <v>64</v>
      </c>
      <c r="H44" s="32">
        <v>0</v>
      </c>
      <c r="I44" s="32">
        <v>0</v>
      </c>
      <c r="J44" s="32">
        <v>4</v>
      </c>
      <c r="K44" s="32">
        <v>64</v>
      </c>
      <c r="L44" s="32">
        <v>0</v>
      </c>
      <c r="M44" s="32">
        <v>0</v>
      </c>
      <c r="N44" s="32">
        <v>5</v>
      </c>
      <c r="O44" s="32" t="s">
        <v>52</v>
      </c>
      <c r="P44" s="32" t="s">
        <v>101</v>
      </c>
    </row>
    <row r="45" spans="1:16" s="21" customFormat="1" ht="13.5">
      <c r="A45" s="32">
        <v>2019</v>
      </c>
      <c r="B45" s="32" t="s">
        <v>31</v>
      </c>
      <c r="C45" s="38" t="s">
        <v>103</v>
      </c>
      <c r="D45" s="32" t="s">
        <v>33</v>
      </c>
      <c r="E45" s="32" t="s">
        <v>95</v>
      </c>
      <c r="F45" s="32">
        <v>4</v>
      </c>
      <c r="G45" s="32">
        <f>F45*16</f>
        <v>64</v>
      </c>
      <c r="H45" s="32">
        <v>2.5</v>
      </c>
      <c r="I45" s="32">
        <v>40</v>
      </c>
      <c r="J45" s="32">
        <v>1.5</v>
      </c>
      <c r="K45" s="32">
        <v>24</v>
      </c>
      <c r="L45" s="32">
        <v>0</v>
      </c>
      <c r="M45" s="32">
        <v>0</v>
      </c>
      <c r="N45" s="32">
        <v>3</v>
      </c>
      <c r="O45" s="32" t="s">
        <v>36</v>
      </c>
      <c r="P45" s="32" t="s">
        <v>101</v>
      </c>
    </row>
    <row r="46" spans="1:16" s="21" customFormat="1" ht="13.5">
      <c r="A46" s="32">
        <v>2019</v>
      </c>
      <c r="B46" s="32" t="s">
        <v>31</v>
      </c>
      <c r="C46" s="38" t="s">
        <v>104</v>
      </c>
      <c r="D46" s="32" t="s">
        <v>33</v>
      </c>
      <c r="E46" s="32" t="s">
        <v>95</v>
      </c>
      <c r="F46" s="32">
        <v>3.5</v>
      </c>
      <c r="G46" s="32">
        <f>F46*16</f>
        <v>56</v>
      </c>
      <c r="H46" s="32">
        <v>3</v>
      </c>
      <c r="I46" s="32">
        <v>48</v>
      </c>
      <c r="J46" s="32">
        <v>0.5</v>
      </c>
      <c r="K46" s="32">
        <v>8</v>
      </c>
      <c r="L46" s="32">
        <v>0</v>
      </c>
      <c r="M46" s="32">
        <v>0</v>
      </c>
      <c r="N46" s="32">
        <v>5</v>
      </c>
      <c r="O46" s="32" t="s">
        <v>36</v>
      </c>
      <c r="P46" s="32" t="s">
        <v>101</v>
      </c>
    </row>
    <row r="47" spans="1:16" s="21" customFormat="1" ht="13.5">
      <c r="A47" s="32">
        <v>2019</v>
      </c>
      <c r="B47" s="32" t="s">
        <v>31</v>
      </c>
      <c r="C47" s="38" t="s">
        <v>105</v>
      </c>
      <c r="D47" s="32" t="s">
        <v>33</v>
      </c>
      <c r="E47" s="32" t="s">
        <v>95</v>
      </c>
      <c r="F47" s="32">
        <v>3.5</v>
      </c>
      <c r="G47" s="32">
        <f>F47*16</f>
        <v>56</v>
      </c>
      <c r="H47" s="32">
        <v>2.5</v>
      </c>
      <c r="I47" s="32">
        <v>42</v>
      </c>
      <c r="J47" s="32">
        <v>1</v>
      </c>
      <c r="K47" s="32">
        <v>14</v>
      </c>
      <c r="L47" s="32">
        <v>0</v>
      </c>
      <c r="M47" s="32">
        <v>0</v>
      </c>
      <c r="N47" s="32">
        <v>3</v>
      </c>
      <c r="O47" s="32" t="s">
        <v>36</v>
      </c>
      <c r="P47" s="32" t="s">
        <v>101</v>
      </c>
    </row>
    <row r="48" spans="1:16" s="21" customFormat="1" ht="13.5">
      <c r="A48" s="32">
        <v>2019</v>
      </c>
      <c r="B48" s="32" t="s">
        <v>31</v>
      </c>
      <c r="C48" s="38" t="s">
        <v>106</v>
      </c>
      <c r="D48" s="32" t="s">
        <v>33</v>
      </c>
      <c r="E48" s="32" t="s">
        <v>95</v>
      </c>
      <c r="F48" s="32">
        <v>1</v>
      </c>
      <c r="G48" s="32">
        <v>16</v>
      </c>
      <c r="H48" s="32">
        <v>1</v>
      </c>
      <c r="I48" s="32">
        <v>16</v>
      </c>
      <c r="J48" s="32">
        <v>0</v>
      </c>
      <c r="K48" s="32">
        <v>0</v>
      </c>
      <c r="L48" s="32">
        <v>0</v>
      </c>
      <c r="M48" s="32">
        <v>0</v>
      </c>
      <c r="N48" s="32">
        <v>2</v>
      </c>
      <c r="O48" s="32" t="s">
        <v>52</v>
      </c>
      <c r="P48" s="32" t="s">
        <v>101</v>
      </c>
    </row>
    <row r="49" spans="1:16" s="21" customFormat="1" ht="13.5">
      <c r="A49" s="32">
        <v>2019</v>
      </c>
      <c r="B49" s="32" t="s">
        <v>31</v>
      </c>
      <c r="C49" s="38" t="s">
        <v>107</v>
      </c>
      <c r="D49" s="32" t="s">
        <v>108</v>
      </c>
      <c r="E49" s="32" t="s">
        <v>95</v>
      </c>
      <c r="F49" s="32">
        <v>3.5</v>
      </c>
      <c r="G49" s="32">
        <f>F49*16</f>
        <v>56</v>
      </c>
      <c r="H49" s="32">
        <v>3</v>
      </c>
      <c r="I49" s="32">
        <v>48</v>
      </c>
      <c r="J49" s="32">
        <v>0.5</v>
      </c>
      <c r="K49" s="32">
        <v>8</v>
      </c>
      <c r="L49" s="32">
        <v>0</v>
      </c>
      <c r="M49" s="32">
        <v>0</v>
      </c>
      <c r="N49" s="32">
        <v>5</v>
      </c>
      <c r="O49" s="32" t="s">
        <v>36</v>
      </c>
      <c r="P49" s="32" t="s">
        <v>109</v>
      </c>
    </row>
    <row r="50" spans="1:16" s="21" customFormat="1" ht="13.5">
      <c r="A50" s="32">
        <v>2019</v>
      </c>
      <c r="B50" s="32" t="s">
        <v>31</v>
      </c>
      <c r="C50" s="38" t="s">
        <v>110</v>
      </c>
      <c r="D50" s="32" t="s">
        <v>108</v>
      </c>
      <c r="E50" s="32" t="s">
        <v>95</v>
      </c>
      <c r="F50" s="32">
        <v>2.5</v>
      </c>
      <c r="G50" s="32">
        <f>F50*16</f>
        <v>40</v>
      </c>
      <c r="H50" s="32">
        <v>2.5</v>
      </c>
      <c r="I50" s="32">
        <v>40</v>
      </c>
      <c r="J50" s="32">
        <v>0</v>
      </c>
      <c r="K50" s="32">
        <v>0</v>
      </c>
      <c r="L50" s="32">
        <v>0</v>
      </c>
      <c r="M50" s="32">
        <v>0</v>
      </c>
      <c r="N50" s="32">
        <v>5</v>
      </c>
      <c r="O50" s="32" t="s">
        <v>36</v>
      </c>
      <c r="P50" s="32" t="s">
        <v>111</v>
      </c>
    </row>
    <row r="51" spans="1:16" ht="13.5">
      <c r="A51" s="32">
        <v>2019</v>
      </c>
      <c r="B51" s="32" t="s">
        <v>31</v>
      </c>
      <c r="C51" s="38" t="s">
        <v>112</v>
      </c>
      <c r="D51" s="32" t="s">
        <v>108</v>
      </c>
      <c r="E51" s="32" t="s">
        <v>113</v>
      </c>
      <c r="F51" s="32">
        <v>2</v>
      </c>
      <c r="G51" s="32">
        <f>F51*16</f>
        <v>32</v>
      </c>
      <c r="H51" s="32">
        <v>2</v>
      </c>
      <c r="I51" s="32">
        <v>32</v>
      </c>
      <c r="J51" s="32">
        <v>0</v>
      </c>
      <c r="K51" s="32">
        <v>0</v>
      </c>
      <c r="L51" s="32">
        <v>0</v>
      </c>
      <c r="M51" s="32">
        <v>0</v>
      </c>
      <c r="N51" s="32">
        <v>7</v>
      </c>
      <c r="O51" s="32" t="s">
        <v>52</v>
      </c>
      <c r="P51" s="32" t="s">
        <v>101</v>
      </c>
    </row>
    <row r="52" spans="1:16" ht="13.5">
      <c r="A52" s="32">
        <v>2019</v>
      </c>
      <c r="B52" s="32" t="s">
        <v>31</v>
      </c>
      <c r="C52" s="38" t="s">
        <v>114</v>
      </c>
      <c r="D52" s="32" t="s">
        <v>108</v>
      </c>
      <c r="E52" s="32" t="s">
        <v>113</v>
      </c>
      <c r="F52" s="32">
        <v>2</v>
      </c>
      <c r="G52" s="32">
        <f>F52*16</f>
        <v>32</v>
      </c>
      <c r="H52" s="32">
        <v>2</v>
      </c>
      <c r="I52" s="32">
        <v>34</v>
      </c>
      <c r="J52" s="32">
        <v>0</v>
      </c>
      <c r="K52" s="32">
        <v>0</v>
      </c>
      <c r="L52" s="32">
        <v>0</v>
      </c>
      <c r="M52" s="32">
        <v>0</v>
      </c>
      <c r="N52" s="32">
        <v>6</v>
      </c>
      <c r="O52" s="32" t="s">
        <v>52</v>
      </c>
      <c r="P52" s="32" t="s">
        <v>101</v>
      </c>
    </row>
    <row r="53" spans="1:16" ht="13.5">
      <c r="A53" s="32">
        <v>2019</v>
      </c>
      <c r="B53" s="32" t="s">
        <v>31</v>
      </c>
      <c r="C53" s="38" t="s">
        <v>115</v>
      </c>
      <c r="D53" s="32" t="s">
        <v>108</v>
      </c>
      <c r="E53" s="32" t="s">
        <v>113</v>
      </c>
      <c r="F53" s="32">
        <v>2</v>
      </c>
      <c r="G53" s="32">
        <f>F53*16</f>
        <v>32</v>
      </c>
      <c r="H53" s="32">
        <v>2</v>
      </c>
      <c r="I53" s="32">
        <v>32</v>
      </c>
      <c r="J53" s="32">
        <v>0</v>
      </c>
      <c r="K53" s="32">
        <v>0</v>
      </c>
      <c r="L53" s="32">
        <v>0</v>
      </c>
      <c r="M53" s="32">
        <v>0</v>
      </c>
      <c r="N53" s="32">
        <v>7</v>
      </c>
      <c r="O53" s="32" t="s">
        <v>52</v>
      </c>
      <c r="P53" s="32" t="s">
        <v>101</v>
      </c>
    </row>
    <row r="54" spans="1:16" ht="13.5">
      <c r="A54" s="32">
        <v>2019</v>
      </c>
      <c r="B54" s="32" t="s">
        <v>31</v>
      </c>
      <c r="C54" s="38" t="s">
        <v>116</v>
      </c>
      <c r="D54" s="32" t="s">
        <v>108</v>
      </c>
      <c r="E54" s="32" t="s">
        <v>113</v>
      </c>
      <c r="F54" s="32">
        <v>2</v>
      </c>
      <c r="G54" s="32">
        <v>32</v>
      </c>
      <c r="H54" s="32">
        <v>2</v>
      </c>
      <c r="I54" s="32">
        <v>32</v>
      </c>
      <c r="J54" s="32">
        <v>0</v>
      </c>
      <c r="K54" s="32">
        <v>0</v>
      </c>
      <c r="L54" s="32">
        <v>0</v>
      </c>
      <c r="M54" s="32">
        <v>0</v>
      </c>
      <c r="N54" s="32">
        <v>7</v>
      </c>
      <c r="O54" s="32" t="s">
        <v>52</v>
      </c>
      <c r="P54" s="32" t="s">
        <v>101</v>
      </c>
    </row>
    <row r="55" spans="1:16" ht="13.5">
      <c r="A55" s="32">
        <v>2019</v>
      </c>
      <c r="B55" s="32" t="s">
        <v>31</v>
      </c>
      <c r="C55" s="38" t="s">
        <v>117</v>
      </c>
      <c r="D55" s="32" t="s">
        <v>108</v>
      </c>
      <c r="E55" s="32" t="s">
        <v>113</v>
      </c>
      <c r="F55" s="32">
        <v>2</v>
      </c>
      <c r="G55" s="32">
        <v>32</v>
      </c>
      <c r="H55" s="32">
        <v>2</v>
      </c>
      <c r="I55" s="32">
        <v>32</v>
      </c>
      <c r="J55" s="32">
        <v>0</v>
      </c>
      <c r="K55" s="32">
        <v>0</v>
      </c>
      <c r="L55" s="32">
        <v>0</v>
      </c>
      <c r="M55" s="32">
        <v>0</v>
      </c>
      <c r="N55" s="32">
        <v>7</v>
      </c>
      <c r="O55" s="32" t="s">
        <v>52</v>
      </c>
      <c r="P55" s="32" t="s">
        <v>101</v>
      </c>
    </row>
    <row r="56" spans="1:16" ht="13.5">
      <c r="A56" s="32">
        <v>2019</v>
      </c>
      <c r="B56" s="32" t="s">
        <v>31</v>
      </c>
      <c r="C56" s="38" t="s">
        <v>118</v>
      </c>
      <c r="D56" s="32" t="s">
        <v>108</v>
      </c>
      <c r="E56" s="32" t="s">
        <v>113</v>
      </c>
      <c r="F56" s="32">
        <v>1</v>
      </c>
      <c r="G56" s="32">
        <v>16</v>
      </c>
      <c r="H56" s="32">
        <v>1</v>
      </c>
      <c r="I56" s="32">
        <v>16</v>
      </c>
      <c r="J56" s="32">
        <v>0</v>
      </c>
      <c r="K56" s="32">
        <v>0</v>
      </c>
      <c r="L56" s="32">
        <v>0</v>
      </c>
      <c r="M56" s="32">
        <v>0</v>
      </c>
      <c r="N56" s="32">
        <v>7</v>
      </c>
      <c r="O56" s="32" t="s">
        <v>52</v>
      </c>
      <c r="P56" s="32" t="s">
        <v>101</v>
      </c>
    </row>
    <row r="57" spans="1:16" ht="13.5">
      <c r="A57" s="32">
        <v>2019</v>
      </c>
      <c r="B57" s="32" t="s">
        <v>31</v>
      </c>
      <c r="C57" s="38" t="s">
        <v>119</v>
      </c>
      <c r="D57" s="32" t="s">
        <v>108</v>
      </c>
      <c r="E57" s="32" t="s">
        <v>113</v>
      </c>
      <c r="F57" s="32">
        <v>0.5</v>
      </c>
      <c r="G57" s="32">
        <v>8</v>
      </c>
      <c r="H57" s="32">
        <v>0.5</v>
      </c>
      <c r="I57" s="32">
        <v>8</v>
      </c>
      <c r="J57" s="32">
        <v>0</v>
      </c>
      <c r="K57" s="32">
        <v>0</v>
      </c>
      <c r="L57" s="32">
        <v>0</v>
      </c>
      <c r="M57" s="32">
        <v>0</v>
      </c>
      <c r="N57" s="32">
        <v>3</v>
      </c>
      <c r="O57" s="32" t="s">
        <v>52</v>
      </c>
      <c r="P57" s="32" t="s">
        <v>120</v>
      </c>
    </row>
    <row r="58" spans="1:16" ht="13.5">
      <c r="A58" s="32">
        <v>2019</v>
      </c>
      <c r="B58" s="32" t="s">
        <v>31</v>
      </c>
      <c r="C58" s="38" t="s">
        <v>121</v>
      </c>
      <c r="D58" s="32" t="s">
        <v>108</v>
      </c>
      <c r="E58" s="32" t="s">
        <v>113</v>
      </c>
      <c r="F58" s="32">
        <v>2</v>
      </c>
      <c r="G58" s="32">
        <v>32</v>
      </c>
      <c r="H58" s="32">
        <v>2</v>
      </c>
      <c r="I58" s="32">
        <v>32</v>
      </c>
      <c r="J58" s="32">
        <v>0</v>
      </c>
      <c r="K58" s="32">
        <v>0</v>
      </c>
      <c r="L58" s="32">
        <v>0</v>
      </c>
      <c r="M58" s="32">
        <v>0</v>
      </c>
      <c r="N58" s="32">
        <v>5</v>
      </c>
      <c r="O58" s="32" t="s">
        <v>36</v>
      </c>
      <c r="P58" s="32" t="s">
        <v>101</v>
      </c>
    </row>
    <row r="59" spans="1:16" ht="13.5">
      <c r="A59" s="32">
        <v>2019</v>
      </c>
      <c r="B59" s="32" t="s">
        <v>31</v>
      </c>
      <c r="C59" s="38" t="s">
        <v>122</v>
      </c>
      <c r="D59" s="32" t="s">
        <v>108</v>
      </c>
      <c r="E59" s="32" t="s">
        <v>113</v>
      </c>
      <c r="F59" s="32">
        <v>2</v>
      </c>
      <c r="G59" s="32">
        <v>32</v>
      </c>
      <c r="H59" s="32">
        <v>2</v>
      </c>
      <c r="I59" s="32">
        <v>32</v>
      </c>
      <c r="J59" s="32">
        <v>0</v>
      </c>
      <c r="K59" s="32">
        <v>0</v>
      </c>
      <c r="L59" s="32">
        <v>0</v>
      </c>
      <c r="M59" s="32">
        <v>0</v>
      </c>
      <c r="N59" s="32">
        <v>7</v>
      </c>
      <c r="O59" s="32" t="s">
        <v>36</v>
      </c>
      <c r="P59" s="32" t="s">
        <v>101</v>
      </c>
    </row>
    <row r="60" spans="1:16" ht="13.5">
      <c r="A60" s="32">
        <v>2019</v>
      </c>
      <c r="B60" s="32" t="s">
        <v>31</v>
      </c>
      <c r="C60" s="38" t="s">
        <v>123</v>
      </c>
      <c r="D60" s="32" t="s">
        <v>108</v>
      </c>
      <c r="E60" s="32" t="s">
        <v>113</v>
      </c>
      <c r="F60" s="32">
        <v>2</v>
      </c>
      <c r="G60" s="32">
        <v>32</v>
      </c>
      <c r="H60" s="32">
        <v>2</v>
      </c>
      <c r="I60" s="32">
        <v>32</v>
      </c>
      <c r="J60" s="32">
        <v>0</v>
      </c>
      <c r="K60" s="32">
        <v>0</v>
      </c>
      <c r="L60" s="32">
        <v>0</v>
      </c>
      <c r="M60" s="32">
        <v>0</v>
      </c>
      <c r="N60" s="32">
        <v>7</v>
      </c>
      <c r="O60" s="32" t="s">
        <v>36</v>
      </c>
      <c r="P60" s="32" t="s">
        <v>101</v>
      </c>
    </row>
    <row r="61" spans="1:16" ht="13.5">
      <c r="A61" s="32">
        <v>2019</v>
      </c>
      <c r="B61" s="32" t="s">
        <v>31</v>
      </c>
      <c r="C61" s="38" t="s">
        <v>124</v>
      </c>
      <c r="D61" s="32" t="s">
        <v>108</v>
      </c>
      <c r="E61" s="32" t="s">
        <v>113</v>
      </c>
      <c r="F61" s="32">
        <v>2</v>
      </c>
      <c r="G61" s="32">
        <v>32</v>
      </c>
      <c r="H61" s="32">
        <v>2</v>
      </c>
      <c r="I61" s="32">
        <v>32</v>
      </c>
      <c r="J61" s="32">
        <v>0</v>
      </c>
      <c r="K61" s="32">
        <v>0</v>
      </c>
      <c r="L61" s="32">
        <v>0</v>
      </c>
      <c r="M61" s="32">
        <v>0</v>
      </c>
      <c r="N61" s="32">
        <v>7</v>
      </c>
      <c r="O61" s="32" t="s">
        <v>36</v>
      </c>
      <c r="P61" s="32" t="s">
        <v>101</v>
      </c>
    </row>
    <row r="62" spans="1:16" ht="13.5">
      <c r="A62" s="32">
        <v>2019</v>
      </c>
      <c r="B62" s="32" t="s">
        <v>31</v>
      </c>
      <c r="C62" s="38" t="s">
        <v>125</v>
      </c>
      <c r="D62" s="32" t="s">
        <v>108</v>
      </c>
      <c r="E62" s="32" t="s">
        <v>113</v>
      </c>
      <c r="F62" s="32">
        <v>2</v>
      </c>
      <c r="G62" s="32">
        <v>32</v>
      </c>
      <c r="H62" s="32">
        <v>2</v>
      </c>
      <c r="I62" s="32">
        <v>32</v>
      </c>
      <c r="J62" s="32">
        <v>0</v>
      </c>
      <c r="K62" s="32">
        <v>0</v>
      </c>
      <c r="L62" s="32">
        <v>0</v>
      </c>
      <c r="M62" s="32">
        <v>0</v>
      </c>
      <c r="N62" s="32">
        <v>7</v>
      </c>
      <c r="O62" s="32" t="s">
        <v>52</v>
      </c>
      <c r="P62" s="32" t="s">
        <v>126</v>
      </c>
    </row>
    <row r="63" spans="1:16" ht="13.5">
      <c r="A63" s="32">
        <v>2019</v>
      </c>
      <c r="B63" s="32" t="s">
        <v>31</v>
      </c>
      <c r="C63" s="38" t="s">
        <v>127</v>
      </c>
      <c r="D63" s="32" t="s">
        <v>33</v>
      </c>
      <c r="E63" s="32" t="s">
        <v>128</v>
      </c>
      <c r="F63" s="32">
        <v>2.5</v>
      </c>
      <c r="G63" s="32">
        <f aca="true" t="shared" si="5" ref="G63:G73">F63*16</f>
        <v>40</v>
      </c>
      <c r="H63" s="32">
        <v>2.5</v>
      </c>
      <c r="I63" s="32">
        <v>40</v>
      </c>
      <c r="J63" s="32">
        <v>0</v>
      </c>
      <c r="K63" s="32">
        <v>0</v>
      </c>
      <c r="L63" s="32">
        <v>0</v>
      </c>
      <c r="M63" s="32">
        <v>0</v>
      </c>
      <c r="N63" s="32">
        <v>4</v>
      </c>
      <c r="O63" s="32" t="s">
        <v>52</v>
      </c>
      <c r="P63" s="32" t="s">
        <v>101</v>
      </c>
    </row>
    <row r="64" spans="1:16" ht="13.5">
      <c r="A64" s="32">
        <v>2019</v>
      </c>
      <c r="B64" s="32" t="s">
        <v>31</v>
      </c>
      <c r="C64" s="38" t="s">
        <v>129</v>
      </c>
      <c r="D64" s="32" t="s">
        <v>33</v>
      </c>
      <c r="E64" s="32" t="s">
        <v>128</v>
      </c>
      <c r="F64" s="32">
        <v>3.5</v>
      </c>
      <c r="G64" s="32">
        <f t="shared" si="5"/>
        <v>56</v>
      </c>
      <c r="H64" s="32">
        <v>2.5</v>
      </c>
      <c r="I64" s="32">
        <v>40</v>
      </c>
      <c r="J64" s="32">
        <v>1</v>
      </c>
      <c r="K64" s="32">
        <v>16</v>
      </c>
      <c r="L64" s="32">
        <v>0</v>
      </c>
      <c r="M64" s="32">
        <v>0</v>
      </c>
      <c r="N64" s="32">
        <v>4</v>
      </c>
      <c r="O64" s="32" t="s">
        <v>52</v>
      </c>
      <c r="P64" s="32" t="s">
        <v>101</v>
      </c>
    </row>
    <row r="65" spans="1:16" s="25" customFormat="1" ht="13.5">
      <c r="A65" s="32">
        <v>2019</v>
      </c>
      <c r="B65" s="32" t="s">
        <v>31</v>
      </c>
      <c r="C65" s="38" t="s">
        <v>130</v>
      </c>
      <c r="D65" s="32" t="s">
        <v>33</v>
      </c>
      <c r="E65" s="32" t="s">
        <v>128</v>
      </c>
      <c r="F65" s="32">
        <v>2</v>
      </c>
      <c r="G65" s="32">
        <f t="shared" si="5"/>
        <v>32</v>
      </c>
      <c r="H65" s="32">
        <v>2</v>
      </c>
      <c r="I65" s="32">
        <v>32</v>
      </c>
      <c r="J65" s="32">
        <v>0</v>
      </c>
      <c r="K65" s="32">
        <v>0</v>
      </c>
      <c r="L65" s="32">
        <v>0</v>
      </c>
      <c r="M65" s="32">
        <v>0</v>
      </c>
      <c r="N65" s="32">
        <v>4</v>
      </c>
      <c r="O65" s="32" t="s">
        <v>52</v>
      </c>
      <c r="P65" s="32" t="s">
        <v>101</v>
      </c>
    </row>
    <row r="66" spans="1:16" s="25" customFormat="1" ht="13.5">
      <c r="A66" s="32">
        <v>2019</v>
      </c>
      <c r="B66" s="32" t="s">
        <v>31</v>
      </c>
      <c r="C66" s="38" t="s">
        <v>131</v>
      </c>
      <c r="D66" s="32" t="s">
        <v>33</v>
      </c>
      <c r="E66" s="32" t="s">
        <v>128</v>
      </c>
      <c r="F66" s="32">
        <v>2</v>
      </c>
      <c r="G66" s="32">
        <f t="shared" si="5"/>
        <v>32</v>
      </c>
      <c r="H66" s="32">
        <v>2</v>
      </c>
      <c r="I66" s="32">
        <v>32</v>
      </c>
      <c r="J66" s="32">
        <v>0</v>
      </c>
      <c r="K66" s="32">
        <v>0</v>
      </c>
      <c r="L66" s="32">
        <v>0</v>
      </c>
      <c r="M66" s="32">
        <v>0</v>
      </c>
      <c r="N66" s="32">
        <v>5</v>
      </c>
      <c r="O66" s="32" t="s">
        <v>52</v>
      </c>
      <c r="P66" s="32" t="s">
        <v>101</v>
      </c>
    </row>
    <row r="67" spans="1:16" s="25" customFormat="1" ht="13.5">
      <c r="A67" s="32">
        <v>2019</v>
      </c>
      <c r="B67" s="32" t="s">
        <v>31</v>
      </c>
      <c r="C67" s="38" t="s">
        <v>132</v>
      </c>
      <c r="D67" s="32" t="s">
        <v>33</v>
      </c>
      <c r="E67" s="32" t="s">
        <v>128</v>
      </c>
      <c r="F67" s="32">
        <v>2</v>
      </c>
      <c r="G67" s="32">
        <f t="shared" si="5"/>
        <v>32</v>
      </c>
      <c r="H67" s="32">
        <v>1</v>
      </c>
      <c r="I67" s="32">
        <v>16</v>
      </c>
      <c r="J67" s="32">
        <v>1</v>
      </c>
      <c r="K67" s="32">
        <v>16</v>
      </c>
      <c r="L67" s="32">
        <v>0</v>
      </c>
      <c r="M67" s="32">
        <v>0</v>
      </c>
      <c r="N67" s="32">
        <v>5</v>
      </c>
      <c r="O67" s="32" t="s">
        <v>52</v>
      </c>
      <c r="P67" s="32" t="s">
        <v>101</v>
      </c>
    </row>
    <row r="68" spans="1:16" s="25" customFormat="1" ht="13.5">
      <c r="A68" s="32">
        <v>2019</v>
      </c>
      <c r="B68" s="32" t="s">
        <v>31</v>
      </c>
      <c r="C68" s="38" t="s">
        <v>133</v>
      </c>
      <c r="D68" s="32" t="s">
        <v>33</v>
      </c>
      <c r="E68" s="32" t="s">
        <v>128</v>
      </c>
      <c r="F68" s="32">
        <v>2</v>
      </c>
      <c r="G68" s="32">
        <f t="shared" si="5"/>
        <v>32</v>
      </c>
      <c r="H68" s="32">
        <v>2</v>
      </c>
      <c r="I68" s="32">
        <v>32</v>
      </c>
      <c r="J68" s="32">
        <v>0</v>
      </c>
      <c r="K68" s="32">
        <v>0</v>
      </c>
      <c r="L68" s="32">
        <v>0</v>
      </c>
      <c r="M68" s="32">
        <v>0</v>
      </c>
      <c r="N68" s="32">
        <v>5</v>
      </c>
      <c r="O68" s="32" t="s">
        <v>52</v>
      </c>
      <c r="P68" s="32" t="s">
        <v>134</v>
      </c>
    </row>
    <row r="69" spans="1:16" s="25" customFormat="1" ht="13.5">
      <c r="A69" s="32">
        <v>2019</v>
      </c>
      <c r="B69" s="32" t="s">
        <v>31</v>
      </c>
      <c r="C69" s="38" t="s">
        <v>135</v>
      </c>
      <c r="D69" s="32" t="s">
        <v>33</v>
      </c>
      <c r="E69" s="32" t="s">
        <v>128</v>
      </c>
      <c r="F69" s="32">
        <v>2</v>
      </c>
      <c r="G69" s="32">
        <f t="shared" si="5"/>
        <v>32</v>
      </c>
      <c r="H69" s="32">
        <v>2</v>
      </c>
      <c r="I69" s="32">
        <v>32</v>
      </c>
      <c r="J69" s="32">
        <v>0</v>
      </c>
      <c r="K69" s="32">
        <v>0</v>
      </c>
      <c r="L69" s="32">
        <v>0</v>
      </c>
      <c r="M69" s="32">
        <v>0</v>
      </c>
      <c r="N69" s="32">
        <v>6</v>
      </c>
      <c r="O69" s="32" t="s">
        <v>52</v>
      </c>
      <c r="P69" s="32" t="s">
        <v>101</v>
      </c>
    </row>
    <row r="70" spans="1:16" ht="13.5">
      <c r="A70" s="32">
        <v>2019</v>
      </c>
      <c r="B70" s="32" t="s">
        <v>31</v>
      </c>
      <c r="C70" s="38" t="s">
        <v>136</v>
      </c>
      <c r="D70" s="32" t="s">
        <v>63</v>
      </c>
      <c r="E70" s="32" t="s">
        <v>137</v>
      </c>
      <c r="F70" s="32">
        <v>2</v>
      </c>
      <c r="G70" s="32">
        <f>F70*30</f>
        <v>60</v>
      </c>
      <c r="H70" s="32">
        <v>0</v>
      </c>
      <c r="I70" s="32">
        <v>0</v>
      </c>
      <c r="J70" s="32">
        <v>2</v>
      </c>
      <c r="K70" s="32">
        <v>60</v>
      </c>
      <c r="L70" s="32">
        <v>0</v>
      </c>
      <c r="M70" s="32">
        <v>0</v>
      </c>
      <c r="N70" s="32" t="s">
        <v>35</v>
      </c>
      <c r="O70" s="32" t="s">
        <v>52</v>
      </c>
      <c r="P70" s="32" t="s">
        <v>101</v>
      </c>
    </row>
    <row r="71" spans="1:16" ht="13.5">
      <c r="A71" s="32">
        <v>2019</v>
      </c>
      <c r="B71" s="32" t="s">
        <v>31</v>
      </c>
      <c r="C71" s="38" t="s">
        <v>138</v>
      </c>
      <c r="D71" s="32" t="s">
        <v>63</v>
      </c>
      <c r="E71" s="32" t="s">
        <v>137</v>
      </c>
      <c r="F71" s="32">
        <v>0.5</v>
      </c>
      <c r="G71" s="32">
        <f>F71*30</f>
        <v>15</v>
      </c>
      <c r="H71" s="32">
        <v>0</v>
      </c>
      <c r="I71" s="32">
        <v>0</v>
      </c>
      <c r="J71" s="32">
        <v>0.5</v>
      </c>
      <c r="K71" s="32">
        <v>15</v>
      </c>
      <c r="L71" s="32">
        <v>0</v>
      </c>
      <c r="M71" s="32">
        <v>0</v>
      </c>
      <c r="N71" s="32">
        <v>3</v>
      </c>
      <c r="O71" s="32" t="s">
        <v>52</v>
      </c>
      <c r="P71" s="32" t="s">
        <v>101</v>
      </c>
    </row>
    <row r="72" spans="1:16" ht="13.5">
      <c r="A72" s="32">
        <v>2019</v>
      </c>
      <c r="B72" s="32" t="s">
        <v>31</v>
      </c>
      <c r="C72" s="38" t="s">
        <v>139</v>
      </c>
      <c r="D72" s="32" t="s">
        <v>63</v>
      </c>
      <c r="E72" s="32" t="s">
        <v>137</v>
      </c>
      <c r="F72" s="32">
        <v>0.5</v>
      </c>
      <c r="G72" s="32">
        <v>15</v>
      </c>
      <c r="H72" s="32">
        <v>0</v>
      </c>
      <c r="I72" s="32">
        <v>0</v>
      </c>
      <c r="J72" s="32">
        <v>0.5</v>
      </c>
      <c r="K72" s="32">
        <v>15</v>
      </c>
      <c r="L72" s="32">
        <v>0</v>
      </c>
      <c r="M72" s="32">
        <v>0</v>
      </c>
      <c r="N72" s="32">
        <v>4</v>
      </c>
      <c r="O72" s="32" t="s">
        <v>52</v>
      </c>
      <c r="P72" s="32" t="s">
        <v>101</v>
      </c>
    </row>
    <row r="73" spans="1:16" ht="13.5">
      <c r="A73" s="32">
        <v>2019</v>
      </c>
      <c r="B73" s="32" t="s">
        <v>31</v>
      </c>
      <c r="C73" s="38" t="s">
        <v>140</v>
      </c>
      <c r="D73" s="32" t="s">
        <v>63</v>
      </c>
      <c r="E73" s="32" t="s">
        <v>137</v>
      </c>
      <c r="F73" s="32">
        <v>1</v>
      </c>
      <c r="G73" s="32">
        <v>30</v>
      </c>
      <c r="H73" s="32">
        <v>0</v>
      </c>
      <c r="I73" s="32">
        <v>0</v>
      </c>
      <c r="J73" s="32">
        <v>1</v>
      </c>
      <c r="K73" s="32">
        <v>30</v>
      </c>
      <c r="L73" s="32">
        <v>0</v>
      </c>
      <c r="M73" s="32">
        <v>0</v>
      </c>
      <c r="N73" s="32">
        <v>4</v>
      </c>
      <c r="O73" s="32" t="s">
        <v>52</v>
      </c>
      <c r="P73" s="32" t="s">
        <v>101</v>
      </c>
    </row>
    <row r="74" spans="1:16" ht="13.5">
      <c r="A74" s="32">
        <v>2019</v>
      </c>
      <c r="B74" s="32" t="s">
        <v>31</v>
      </c>
      <c r="C74" s="38" t="s">
        <v>141</v>
      </c>
      <c r="D74" s="32" t="s">
        <v>63</v>
      </c>
      <c r="E74" s="32" t="s">
        <v>137</v>
      </c>
      <c r="F74" s="32">
        <v>4</v>
      </c>
      <c r="G74" s="32">
        <v>120</v>
      </c>
      <c r="H74" s="32">
        <v>0</v>
      </c>
      <c r="I74" s="32">
        <v>0</v>
      </c>
      <c r="J74" s="32">
        <v>6</v>
      </c>
      <c r="K74" s="32">
        <v>120</v>
      </c>
      <c r="L74" s="32">
        <v>0</v>
      </c>
      <c r="M74" s="32">
        <v>0</v>
      </c>
      <c r="N74" s="32">
        <v>6</v>
      </c>
      <c r="O74" s="32" t="s">
        <v>52</v>
      </c>
      <c r="P74" s="32" t="s">
        <v>101</v>
      </c>
    </row>
    <row r="75" spans="1:16" s="21" customFormat="1" ht="13.5">
      <c r="A75" s="32">
        <v>2019</v>
      </c>
      <c r="B75" s="32" t="s">
        <v>31</v>
      </c>
      <c r="C75" s="38" t="s">
        <v>142</v>
      </c>
      <c r="D75" s="32" t="s">
        <v>63</v>
      </c>
      <c r="E75" s="32" t="s">
        <v>137</v>
      </c>
      <c r="F75" s="32">
        <v>1</v>
      </c>
      <c r="G75" s="32">
        <f>F75*30</f>
        <v>30</v>
      </c>
      <c r="H75" s="32">
        <v>0</v>
      </c>
      <c r="I75" s="32">
        <v>0</v>
      </c>
      <c r="J75" s="32">
        <v>0</v>
      </c>
      <c r="K75" s="32">
        <v>0</v>
      </c>
      <c r="L75" s="32">
        <v>1</v>
      </c>
      <c r="M75" s="32">
        <f>L75*30</f>
        <v>30</v>
      </c>
      <c r="N75" s="32">
        <v>7</v>
      </c>
      <c r="O75" s="32" t="s">
        <v>52</v>
      </c>
      <c r="P75" s="32" t="s">
        <v>101</v>
      </c>
    </row>
    <row r="76" spans="1:16" s="21" customFormat="1" ht="13.5">
      <c r="A76" s="32">
        <v>2019</v>
      </c>
      <c r="B76" s="32" t="s">
        <v>31</v>
      </c>
      <c r="C76" s="38" t="s">
        <v>143</v>
      </c>
      <c r="D76" s="32" t="s">
        <v>63</v>
      </c>
      <c r="E76" s="32" t="s">
        <v>137</v>
      </c>
      <c r="F76" s="32">
        <v>8</v>
      </c>
      <c r="G76" s="32">
        <f>F76*30</f>
        <v>240</v>
      </c>
      <c r="H76" s="32">
        <v>0</v>
      </c>
      <c r="I76" s="32">
        <v>0</v>
      </c>
      <c r="J76" s="32">
        <v>0</v>
      </c>
      <c r="K76" s="32">
        <v>0</v>
      </c>
      <c r="L76" s="32">
        <v>8</v>
      </c>
      <c r="M76" s="32">
        <f>L76*30</f>
        <v>240</v>
      </c>
      <c r="N76" s="32">
        <v>8</v>
      </c>
      <c r="O76" s="32" t="s">
        <v>52</v>
      </c>
      <c r="P76" s="32" t="s">
        <v>101</v>
      </c>
    </row>
    <row r="77" spans="1:16" s="21" customFormat="1" ht="13.5">
      <c r="A77" s="32">
        <v>2019</v>
      </c>
      <c r="B77" s="32" t="s">
        <v>31</v>
      </c>
      <c r="C77" s="38" t="s">
        <v>144</v>
      </c>
      <c r="D77" s="32" t="s">
        <v>63</v>
      </c>
      <c r="E77" s="32" t="s">
        <v>137</v>
      </c>
      <c r="F77" s="32">
        <v>8</v>
      </c>
      <c r="G77" s="32">
        <f>F77*30</f>
        <v>240</v>
      </c>
      <c r="H77" s="32">
        <v>0</v>
      </c>
      <c r="I77" s="32">
        <v>0</v>
      </c>
      <c r="J77" s="32">
        <v>0</v>
      </c>
      <c r="K77" s="32">
        <v>0</v>
      </c>
      <c r="L77" s="32">
        <v>8</v>
      </c>
      <c r="M77" s="32">
        <f>L77*30</f>
        <v>240</v>
      </c>
      <c r="N77" s="32">
        <v>8</v>
      </c>
      <c r="O77" s="32" t="s">
        <v>52</v>
      </c>
      <c r="P77" s="32" t="s">
        <v>101</v>
      </c>
    </row>
    <row r="78" spans="1:16" s="21" customFormat="1" ht="13.5">
      <c r="A78" s="49"/>
      <c r="B78" s="49"/>
      <c r="C78" s="50"/>
      <c r="D78" s="11"/>
      <c r="E78" s="11"/>
      <c r="F78" s="51"/>
      <c r="G78" s="51"/>
      <c r="H78" s="52"/>
      <c r="I78" s="49"/>
      <c r="J78" s="51"/>
      <c r="K78" s="51"/>
      <c r="L78" s="51"/>
      <c r="M78" s="51"/>
      <c r="N78" s="51"/>
      <c r="O78" s="49"/>
      <c r="P78" s="53"/>
    </row>
    <row r="79" ht="15.75" customHeight="1"/>
  </sheetData>
  <sheetProtection/>
  <printOptions/>
  <pageMargins left="0.7" right="0.7"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L28"/>
  <sheetViews>
    <sheetView zoomScaleSheetLayoutView="100" workbookViewId="0" topLeftCell="A1">
      <selection activeCell="A12" sqref="A12:I12"/>
    </sheetView>
  </sheetViews>
  <sheetFormatPr defaultColWidth="9.00390625" defaultRowHeight="15"/>
  <cols>
    <col min="1" max="1" width="28.57421875" style="1" customWidth="1"/>
    <col min="2" max="2" width="9.57421875" style="1" customWidth="1"/>
    <col min="3" max="4" width="11.421875" style="1" customWidth="1"/>
    <col min="5" max="6" width="13.7109375" style="1" customWidth="1"/>
    <col min="7" max="7" width="10.57421875" style="1" customWidth="1"/>
    <col min="8" max="8" width="17.28125" style="1" customWidth="1"/>
    <col min="9" max="9" width="18.57421875" style="1" customWidth="1"/>
    <col min="10" max="10" width="26.7109375" style="2" customWidth="1"/>
    <col min="11" max="11" width="14.28125" style="2" customWidth="1"/>
    <col min="12" max="12" width="33.8515625" style="2" customWidth="1"/>
    <col min="13" max="16384" width="9.00390625" style="2" customWidth="1"/>
  </cols>
  <sheetData>
    <row r="1" spans="1:9" ht="24.75" customHeight="1">
      <c r="A1" s="3" t="s">
        <v>145</v>
      </c>
      <c r="B1" s="4"/>
      <c r="C1" s="4"/>
      <c r="D1" s="4"/>
      <c r="E1" s="4"/>
      <c r="F1" s="4"/>
      <c r="G1" s="4"/>
      <c r="H1" s="4"/>
      <c r="I1" s="4"/>
    </row>
    <row r="2" spans="1:9" ht="24.75" customHeight="1">
      <c r="A2" s="5" t="s">
        <v>146</v>
      </c>
      <c r="B2" s="5" t="s">
        <v>147</v>
      </c>
      <c r="C2" s="6" t="s">
        <v>86</v>
      </c>
      <c r="D2" s="6" t="s">
        <v>95</v>
      </c>
      <c r="E2" s="6" t="s">
        <v>128</v>
      </c>
      <c r="F2" s="6" t="s">
        <v>137</v>
      </c>
      <c r="G2" s="5" t="s">
        <v>113</v>
      </c>
      <c r="H2" s="5" t="s">
        <v>148</v>
      </c>
      <c r="I2" s="6" t="s">
        <v>149</v>
      </c>
    </row>
    <row r="3" spans="1:9" ht="24.75" customHeight="1">
      <c r="A3" s="7" t="s">
        <v>150</v>
      </c>
      <c r="B3" s="7">
        <f>SUMIF('2.培养内容和课程设置'!E:E,"通识课程",'2.培养内容和课程设置'!G:G)</f>
        <v>1104</v>
      </c>
      <c r="C3" s="7">
        <f>SUMIF('2.培养内容和课程设置'!E:E,"普通基础课",'2.培养内容和课程设置'!G:G)</f>
        <v>320</v>
      </c>
      <c r="D3" s="7">
        <f>SUMIF('2.培养内容和课程设置'!E:E,"专业基础课",'2.培养内容和课程设置'!G:G)</f>
        <v>576</v>
      </c>
      <c r="E3" s="7">
        <f>SUMIF('2.培养内容和课程设置'!E:E,"专业核心课",'2.培养内容和课程设置'!G:G)</f>
        <v>256</v>
      </c>
      <c r="F3" s="7">
        <f>SUMIF('2.培养内容和课程设置'!E:E,"实践教学",'2.培养内容和课程设置'!G:G)</f>
        <v>750</v>
      </c>
      <c r="G3" s="7">
        <f>SUMIF('2.培养内容和课程设置'!E:E,"拓展课程",'2.培养内容和课程设置'!G:G)</f>
        <v>344</v>
      </c>
      <c r="H3" s="7">
        <f>SUM(B3:G3)</f>
        <v>3350</v>
      </c>
      <c r="I3" s="7" t="str">
        <f>CONCATENATE('2.培养内容和课程设置'!A:A,"级",'2.培养内容和课程设置'!B:B)</f>
        <v>2019级生物技术</v>
      </c>
    </row>
    <row r="4" spans="1:9" ht="24.75" customHeight="1">
      <c r="A4" s="7" t="s">
        <v>151</v>
      </c>
      <c r="B4" s="7">
        <f>SUMIF('2.培养内容和课程设置'!E:E,"通识课程",'2.培养内容和课程设置'!F:F)</f>
        <v>69</v>
      </c>
      <c r="C4" s="7">
        <f>SUMIF('2.培养内容和课程设置'!E:E,"普通基础课",'2.培养内容和课程设置'!F:F)</f>
        <v>20</v>
      </c>
      <c r="D4" s="7">
        <f>SUMIF('2.培养内容和课程设置'!E:E,"专业基础课",'2.培养内容和课程设置'!F:F)</f>
        <v>36</v>
      </c>
      <c r="E4" s="7">
        <f>SUMIF('2.培养内容和课程设置'!E:E,"专业核心课",'2.培养内容和课程设置'!F:F)</f>
        <v>16</v>
      </c>
      <c r="F4" s="7">
        <f>SUMIF('2.培养内容和课程设置'!E:E,"实践教学",'2.培养内容和课程设置'!F:F)</f>
        <v>25</v>
      </c>
      <c r="G4" s="7">
        <f>SUMIF('2.培养内容和课程设置'!E:E,"拓展课程",'2.培养内容和课程设置'!F:F)</f>
        <v>21.5</v>
      </c>
      <c r="H4" s="7">
        <f>SUM(B4:G4)</f>
        <v>187.5</v>
      </c>
      <c r="I4" s="7" t="str">
        <f>I3</f>
        <v>2019级生物技术</v>
      </c>
    </row>
    <row r="5" spans="1:9" ht="24.75" customHeight="1">
      <c r="A5" s="7" t="s">
        <v>152</v>
      </c>
      <c r="B5" s="8">
        <f>B4/H4</f>
        <v>0.368</v>
      </c>
      <c r="C5" s="8">
        <f>C4/H4</f>
        <v>0.10666666666666667</v>
      </c>
      <c r="D5" s="8">
        <f>D4/H4</f>
        <v>0.192</v>
      </c>
      <c r="E5" s="8">
        <f>E4/H4</f>
        <v>0.08533333333333333</v>
      </c>
      <c r="F5" s="8">
        <f>F4/H4</f>
        <v>0.13333333333333333</v>
      </c>
      <c r="G5" s="8">
        <f>G4/H4</f>
        <v>0.11466666666666667</v>
      </c>
      <c r="H5" s="8">
        <f>H4/H4</f>
        <v>1</v>
      </c>
      <c r="I5" s="7" t="str">
        <f>I3</f>
        <v>2019级生物技术</v>
      </c>
    </row>
    <row r="6" spans="2:8" ht="24.75" customHeight="1">
      <c r="B6" s="9"/>
      <c r="C6" s="9"/>
      <c r="D6" s="9"/>
      <c r="E6" s="9"/>
      <c r="F6" s="9"/>
      <c r="G6" s="9"/>
      <c r="H6" s="9"/>
    </row>
    <row r="7" spans="1:9" ht="39" customHeight="1">
      <c r="A7" s="5" t="s">
        <v>153</v>
      </c>
      <c r="B7" s="10" t="s">
        <v>154</v>
      </c>
      <c r="C7" s="10" t="s">
        <v>155</v>
      </c>
      <c r="D7" s="10" t="s">
        <v>156</v>
      </c>
      <c r="E7" s="10" t="s">
        <v>157</v>
      </c>
      <c r="F7" s="10" t="s">
        <v>158</v>
      </c>
      <c r="G7" s="10" t="s">
        <v>159</v>
      </c>
      <c r="H7" s="5" t="s">
        <v>148</v>
      </c>
      <c r="I7" s="6" t="s">
        <v>149</v>
      </c>
    </row>
    <row r="8" spans="1:9" ht="24.75" customHeight="1">
      <c r="A8" s="7" t="s">
        <v>150</v>
      </c>
      <c r="B8" s="7">
        <f>SUMIF('2.培养内容和课程设置'!E:E,"通识课程",'2.培养内容和课程设置'!I:I)</f>
        <v>1016</v>
      </c>
      <c r="C8" s="7">
        <f>SUMIF('2.培养内容和课程设置'!E:E,"普通基础课",'2.培养内容和课程设置'!I:I)</f>
        <v>264</v>
      </c>
      <c r="D8" s="7">
        <f>SUMIF('2.培养内容和课程设置'!E:E,"专业基础课",'2.培养内容和课程设置'!I:I)</f>
        <v>402</v>
      </c>
      <c r="E8" s="7">
        <f>SUMIF('2.培养内容和课程设置'!E:E,"专业核心课",'2.培养内容和课程设置'!I:I)</f>
        <v>224</v>
      </c>
      <c r="F8" s="7">
        <f>SUM('2.培养内容和课程设置'!K:K)+SUM('2.培养内容和课程设置'!M:M)</f>
        <v>1100</v>
      </c>
      <c r="G8" s="7">
        <f>SUMIF('2.培养内容和课程设置'!E:E,"拓展课程",'2.培养内容和课程设置'!I:I)</f>
        <v>346</v>
      </c>
      <c r="H8" s="7">
        <f>SUM(B8:G8)</f>
        <v>3352</v>
      </c>
      <c r="I8" s="7" t="str">
        <f>CONCATENATE('2.培养内容和课程设置'!A:A,"级",'2.培养内容和课程设置'!B:B)</f>
        <v>2019级生物技术</v>
      </c>
    </row>
    <row r="9" spans="1:9" ht="24.75" customHeight="1">
      <c r="A9" s="7" t="s">
        <v>151</v>
      </c>
      <c r="B9" s="7">
        <f>SUMIF('2.培养内容和课程设置'!E:E,"通识课程",'2.培养内容和课程设置'!H:H)</f>
        <v>64</v>
      </c>
      <c r="C9" s="7">
        <f>SUMIF('2.培养内容和课程设置'!E:E,"普通基础课",'2.培养内容和课程设置'!H:H)</f>
        <v>16.5</v>
      </c>
      <c r="D9" s="7">
        <f>SUMIF('2.培养内容和课程设置'!E:E,"专业基础课",'2.培养内容和课程设置'!H:H)</f>
        <v>25</v>
      </c>
      <c r="E9" s="7">
        <f>SUMIF('2.培养内容和课程设置'!E:E,"专业核心课",'2.培养内容和课程设置'!H:H)</f>
        <v>14</v>
      </c>
      <c r="F9" s="7">
        <f>SUM('2.培养内容和课程设置'!J:J)+SUM('2.培养内容和课程设置'!L:L)</f>
        <v>48.5</v>
      </c>
      <c r="G9" s="7">
        <f>SUMIF('2.培养内容和课程设置'!E:E,"拓展课程",'2.培养内容和课程设置'!H:H)</f>
        <v>21.5</v>
      </c>
      <c r="H9" s="7">
        <f>SUM(B9:G9)</f>
        <v>189.5</v>
      </c>
      <c r="I9" s="7" t="str">
        <f>I8</f>
        <v>2019级生物技术</v>
      </c>
    </row>
    <row r="10" spans="1:9" ht="24.75" customHeight="1">
      <c r="A10" s="7" t="s">
        <v>152</v>
      </c>
      <c r="B10" s="8">
        <f>B9/H9</f>
        <v>0.33773087071240104</v>
      </c>
      <c r="C10" s="8">
        <f>C9/H9</f>
        <v>0.0870712401055409</v>
      </c>
      <c r="D10" s="8">
        <f>D9/H9</f>
        <v>0.13192612137203166</v>
      </c>
      <c r="E10" s="8">
        <f>E9/H9</f>
        <v>0.07387862796833773</v>
      </c>
      <c r="F10" s="8">
        <f>F9/H9</f>
        <v>0.2559366754617414</v>
      </c>
      <c r="G10" s="8">
        <f>G9/H9</f>
        <v>0.11345646437994723</v>
      </c>
      <c r="H10" s="8">
        <f>H9/H9</f>
        <v>1</v>
      </c>
      <c r="I10" s="7" t="str">
        <f>I8</f>
        <v>2019级生物技术</v>
      </c>
    </row>
    <row r="11" spans="8:9" ht="24.75" customHeight="1">
      <c r="H11" s="11"/>
      <c r="I11" s="11"/>
    </row>
    <row r="12" spans="1:9" ht="24.75" customHeight="1">
      <c r="A12" s="3" t="s">
        <v>160</v>
      </c>
      <c r="B12" s="4"/>
      <c r="C12" s="4"/>
      <c r="D12" s="4"/>
      <c r="E12" s="4"/>
      <c r="F12" s="4"/>
      <c r="G12" s="4"/>
      <c r="H12" s="4"/>
      <c r="I12" s="4"/>
    </row>
    <row r="13" spans="1:9" ht="36" customHeight="1">
      <c r="A13" s="6" t="s">
        <v>18</v>
      </c>
      <c r="B13" s="6" t="s">
        <v>33</v>
      </c>
      <c r="C13" s="6" t="s">
        <v>63</v>
      </c>
      <c r="D13" s="6" t="s">
        <v>108</v>
      </c>
      <c r="E13" s="6" t="s">
        <v>161</v>
      </c>
      <c r="F13" s="6" t="s">
        <v>162</v>
      </c>
      <c r="G13" s="6" t="s">
        <v>163</v>
      </c>
      <c r="H13" s="10" t="s">
        <v>164</v>
      </c>
      <c r="I13" s="6" t="s">
        <v>149</v>
      </c>
    </row>
    <row r="14" spans="1:9" ht="24.75" customHeight="1">
      <c r="A14" s="7" t="s">
        <v>165</v>
      </c>
      <c r="B14" s="7">
        <f>SUMIF('2.培养内容和课程设置'!D:D,"必修",'2.培养内容和课程设置'!G:G)</f>
        <v>1856</v>
      </c>
      <c r="C14" s="7">
        <f>SUMIF('2.培养内容和课程设置'!D:D,"实践环节",'2.培养内容和课程设置'!G:G)</f>
        <v>830</v>
      </c>
      <c r="D14" s="7">
        <f>SUMIF('2.培养内容和课程设置'!D:D,"*专业选修*",'2.培养内容和课程设置'!G:G)</f>
        <v>440</v>
      </c>
      <c r="E14" s="7">
        <v>280</v>
      </c>
      <c r="F14" s="7">
        <f>SUMIF('2.培养内容和课程设置'!D:D,"*公共选修*",'2.培养内容和课程设置'!G:G)</f>
        <v>96</v>
      </c>
      <c r="G14" s="7">
        <f>SUMIF('2.培养内容和课程设置'!D:D,"素质",'2.培养内容和课程设置'!G:G)</f>
        <v>128</v>
      </c>
      <c r="H14" s="7">
        <f>SUM(B14+C14+E14+F14+G14)</f>
        <v>3190</v>
      </c>
      <c r="I14" s="7" t="str">
        <f>I3</f>
        <v>2019级生物技术</v>
      </c>
    </row>
    <row r="15" spans="1:9" ht="24.75" customHeight="1">
      <c r="A15" s="7" t="s">
        <v>20</v>
      </c>
      <c r="B15" s="7">
        <f>SUMIF('2.培养内容和课程设置'!D:D,"必修",'2.培养内容和课程设置'!F:F)</f>
        <v>116</v>
      </c>
      <c r="C15" s="7">
        <f>SUMIF('2.培养内容和课程设置'!D:D,"实践环节",'2.培养内容和课程设置'!F:F)</f>
        <v>30</v>
      </c>
      <c r="D15" s="7">
        <f>SUMIF('2.培养内容和课程设置'!D:D,"*专业选修*",'2.培养内容和课程设置'!F:F)</f>
        <v>27.5</v>
      </c>
      <c r="E15" s="7">
        <v>17.5</v>
      </c>
      <c r="F15" s="7">
        <f>SUMIF('2.培养内容和课程设置'!D:D,"*公共选修*",'2.培养内容和课程设置'!F:F)</f>
        <v>6</v>
      </c>
      <c r="G15" s="7">
        <f>SUMIF('2.培养内容和课程设置'!D:D,"素质",'2.培养内容和课程设置'!F:F)</f>
        <v>8</v>
      </c>
      <c r="H15" s="7">
        <f>SUM(B15+C15+E15+F15+G15)</f>
        <v>177.5</v>
      </c>
      <c r="I15" s="7" t="str">
        <f>I3</f>
        <v>2019级生物技术</v>
      </c>
    </row>
    <row r="16" spans="1:9" ht="24.75" customHeight="1">
      <c r="A16" s="12" t="s">
        <v>166</v>
      </c>
      <c r="B16" s="8">
        <f>B15/H15</f>
        <v>0.6535211267605634</v>
      </c>
      <c r="C16" s="8">
        <f>C15/H15</f>
        <v>0.16901408450704225</v>
      </c>
      <c r="D16" s="8" t="s">
        <v>167</v>
      </c>
      <c r="E16" s="8">
        <f>E15/H15</f>
        <v>0.09859154929577464</v>
      </c>
      <c r="F16" s="8">
        <f>F15/H15</f>
        <v>0.03380281690140845</v>
      </c>
      <c r="G16" s="13">
        <f>G15/H15</f>
        <v>0.04507042253521127</v>
      </c>
      <c r="H16" s="14">
        <f>SUM(B16+C16+E16+F16+G16)</f>
        <v>1</v>
      </c>
      <c r="I16" s="7" t="str">
        <f>I3</f>
        <v>2019级生物技术</v>
      </c>
    </row>
    <row r="17" ht="18" customHeight="1"/>
    <row r="18" ht="18" customHeight="1"/>
    <row r="19" spans="1:11" ht="22.5" customHeight="1">
      <c r="A19" s="3" t="s">
        <v>168</v>
      </c>
      <c r="B19" s="4"/>
      <c r="C19" s="4"/>
      <c r="D19" s="4"/>
      <c r="E19" s="4"/>
      <c r="F19" s="4"/>
      <c r="G19" s="4"/>
      <c r="H19" s="4"/>
      <c r="I19" s="4"/>
      <c r="J19" s="17"/>
      <c r="K19" s="17"/>
    </row>
    <row r="20" spans="1:11" ht="21" customHeight="1">
      <c r="A20" s="6" t="s">
        <v>0</v>
      </c>
      <c r="B20" s="6" t="s">
        <v>169</v>
      </c>
      <c r="C20" s="6" t="s">
        <v>170</v>
      </c>
      <c r="D20" s="6" t="s">
        <v>171</v>
      </c>
      <c r="E20" s="6" t="s">
        <v>172</v>
      </c>
      <c r="F20" s="6" t="s">
        <v>173</v>
      </c>
      <c r="G20" s="6" t="s">
        <v>174</v>
      </c>
      <c r="H20" s="6" t="s">
        <v>175</v>
      </c>
      <c r="I20" s="6" t="s">
        <v>176</v>
      </c>
      <c r="J20" s="18" t="s">
        <v>177</v>
      </c>
      <c r="K20" s="18" t="s">
        <v>178</v>
      </c>
    </row>
    <row r="21" spans="1:11" ht="21" customHeight="1">
      <c r="A21" s="7" t="s">
        <v>179</v>
      </c>
      <c r="B21" s="7">
        <f>SUMIF('2.培养内容和课程设置'!N:N,"1",'2.培养内容和课程设置'!G:G)</f>
        <v>352</v>
      </c>
      <c r="C21" s="7">
        <f>SUMIF('2.培养内容和课程设置'!N:N,"2",'2.培养内容和课程设置'!G:G)</f>
        <v>336</v>
      </c>
      <c r="D21" s="7">
        <f>SUMIF('2.培养内容和课程设置'!N:N,"3",'2.培养内容和课程设置'!G:G)</f>
        <v>319</v>
      </c>
      <c r="E21" s="7">
        <f>SUMIF('2.培养内容和课程设置'!N:N,"4",'2.培养内容和课程设置'!G:G)</f>
        <v>333</v>
      </c>
      <c r="F21" s="7">
        <f>SUMIF('2.培养内容和课程设置'!N:N,"5",'2.培养内容和课程设置'!G:G)</f>
        <v>352</v>
      </c>
      <c r="G21" s="7">
        <f>SUMIF('2.培养内容和课程设置'!N:N,"6",'2.培养内容和课程设置'!G:G)</f>
        <v>192</v>
      </c>
      <c r="H21" s="7">
        <f>SUMIF('2.培养内容和课程设置'!N:N,"7",'2.培养内容和课程设置'!G:G)</f>
        <v>310</v>
      </c>
      <c r="I21" s="7">
        <f>SUMIF('2.培养内容和课程设置'!N:N,"8",'2.培养内容和课程设置'!G:G)</f>
        <v>488</v>
      </c>
      <c r="J21" s="19">
        <f>K21-SUM(B21:I21)</f>
        <v>668</v>
      </c>
      <c r="K21" s="19">
        <f>SUM('2.培养内容和课程设置'!G:G)</f>
        <v>3350</v>
      </c>
    </row>
    <row r="22" spans="1:11" ht="21" customHeight="1">
      <c r="A22" s="7" t="s">
        <v>180</v>
      </c>
      <c r="B22" s="7">
        <f>SUMIF('2.培养内容和课程设置'!N:N,"1",'2.培养内容和课程设置'!F:F)</f>
        <v>22</v>
      </c>
      <c r="C22" s="7">
        <f>SUMIF('2.培养内容和课程设置'!N:N,"2",'2.培养内容和课程设置'!F:F)</f>
        <v>21</v>
      </c>
      <c r="D22" s="7">
        <f>SUMIF('2.培养内容和课程设置'!N:N,"3",'2.培养内容和课程设置'!F:F)</f>
        <v>19.5</v>
      </c>
      <c r="E22" s="7">
        <f>SUMIF('2.培养内容和课程设置'!N:N,"4",'2.培养内容和课程设置'!F:F)</f>
        <v>19.5</v>
      </c>
      <c r="F22" s="7">
        <f>SUMIF('2.培养内容和课程设置'!N:N,"5",'2.培养内容和课程设置'!F:F)</f>
        <v>22</v>
      </c>
      <c r="G22" s="7">
        <f>SUMIF('2.培养内容和课程设置'!N:N,"6",'2.培养内容和课程设置'!F:F)</f>
        <v>8.5</v>
      </c>
      <c r="H22" s="7">
        <f>SUMIF('2.培养内容和课程设置'!N:N,"7",'2.培养内容和课程设置'!F:F)</f>
        <v>18.5</v>
      </c>
      <c r="I22" s="7">
        <f>SUMIF('2.培养内容和课程设置'!N:N,"8",'2.培养内容和课程设置'!F:F)</f>
        <v>16.5</v>
      </c>
      <c r="J22" s="19">
        <f>K22-SUM(A22:I22)</f>
        <v>40</v>
      </c>
      <c r="K22" s="19">
        <f>SUM('2.培养内容和课程设置'!F:F)</f>
        <v>187.5</v>
      </c>
    </row>
    <row r="23" spans="1:11" ht="21.75" customHeight="1">
      <c r="A23" s="15" t="s">
        <v>181</v>
      </c>
      <c r="B23" s="7">
        <f>_xlfn.SUMIFS('2.培养内容和课程设置'!G:G,'2.培养内容和课程设置'!N:N,"1",'2.培养内容和课程设置'!D:D,"*专业选修*")</f>
        <v>0</v>
      </c>
      <c r="C23" s="7">
        <f>_xlfn.SUMIFS('2.培养内容和课程设置'!G:G,'2.培养内容和课程设置'!N:N,"2",'2.培养内容和课程设置'!D:D,"*专业选修*")</f>
        <v>0</v>
      </c>
      <c r="D23" s="7">
        <f>_xlfn.SUMIFS('2.培养内容和课程设置'!G:G,'2.培养内容和课程设置'!N:N,"3",'2.培养内容和课程设置'!D:D,"*专业选修*")</f>
        <v>8</v>
      </c>
      <c r="E23" s="7">
        <f>_xlfn.SUMIFS('2.培养内容和课程设置'!G:G,'2.培养内容和课程设置'!N:N,"4",'2.培养内容和课程设置'!D:D,"*专业选修*")</f>
        <v>0</v>
      </c>
      <c r="F23" s="7">
        <f>_xlfn.SUMIFS('2.培养内容和课程设置'!G:G,'2.培养内容和课程设置'!N:N,"5",'2.培养内容和课程设置'!D:D,"*专业选修*")</f>
        <v>128</v>
      </c>
      <c r="G23" s="7">
        <f>_xlfn.SUMIFS('2.培养内容和课程设置'!G:G,'2.培养内容和课程设置'!N:N,"6",'2.培养内容和课程设置'!D:D,"*专业选修*")</f>
        <v>32</v>
      </c>
      <c r="H23" s="7">
        <f>_xlfn.SUMIFS('2.培养内容和课程设置'!G:G,'2.培养内容和课程设置'!N:N,"7",'2.培养内容和课程设置'!D:D,"*专业选修*")</f>
        <v>272</v>
      </c>
      <c r="I23" s="7">
        <f>_xlfn.SUMIFS('2.培养内容和课程设置'!G:G,'2.培养内容和课程设置'!N:N,"8",'2.培养内容和课程设置'!D:D,"*专业选修*")</f>
        <v>0</v>
      </c>
      <c r="J23" s="19">
        <v>0</v>
      </c>
      <c r="K23" s="19">
        <f aca="true" t="shared" si="0" ref="K23:K28">SUM(B23:J23)</f>
        <v>440</v>
      </c>
    </row>
    <row r="24" spans="1:11" ht="21.75" customHeight="1">
      <c r="A24" s="15" t="s">
        <v>182</v>
      </c>
      <c r="B24" s="7">
        <f>_xlfn.SUMIFS('2.培养内容和课程设置'!F:F,'2.培养内容和课程设置'!N:N,"1",'2.培养内容和课程设置'!D:D,"*专业选修*")</f>
        <v>0</v>
      </c>
      <c r="C24" s="7">
        <f>_xlfn.SUMIFS('2.培养内容和课程设置'!F:F,'2.培养内容和课程设置'!N:N,"2",'2.培养内容和课程设置'!D:D,"*专业选修*")</f>
        <v>0</v>
      </c>
      <c r="D24" s="7">
        <f>_xlfn.SUMIFS('2.培养内容和课程设置'!F:F,'2.培养内容和课程设置'!N:N,"3",'2.培养内容和课程设置'!D:D,"*专业选修*")</f>
        <v>0.5</v>
      </c>
      <c r="E24" s="7">
        <f>_xlfn.SUMIFS('2.培养内容和课程设置'!F:F,'2.培养内容和课程设置'!N:N,"4",'2.培养内容和课程设置'!D:D,"*专业选修*")</f>
        <v>0</v>
      </c>
      <c r="F24" s="7">
        <f>_xlfn.SUMIFS('2.培养内容和课程设置'!F:F,'2.培养内容和课程设置'!N:N,"5",'2.培养内容和课程设置'!D:D,"*专业选修*")</f>
        <v>8</v>
      </c>
      <c r="G24" s="7">
        <f>_xlfn.SUMIFS('2.培养内容和课程设置'!F:F,'2.培养内容和课程设置'!N:N,"6",'2.培养内容和课程设置'!D:D,"*专业选修*")</f>
        <v>2</v>
      </c>
      <c r="H24" s="7">
        <f>_xlfn.SUMIFS('2.培养内容和课程设置'!F:F,'2.培养内容和课程设置'!N:N,"7",'2.培养内容和课程设置'!D:D,"*专业选修*")</f>
        <v>17</v>
      </c>
      <c r="I24" s="7">
        <f>_xlfn.SUMIFS('2.培养内容和课程设置'!F:F,'2.培养内容和课程设置'!N:N,"8",'2.培养内容和课程设置'!D:D,"*专业选修*")</f>
        <v>0</v>
      </c>
      <c r="J24" s="19">
        <v>0</v>
      </c>
      <c r="K24" s="19">
        <f t="shared" si="0"/>
        <v>27.5</v>
      </c>
    </row>
    <row r="25" spans="1:12" ht="21" customHeight="1">
      <c r="A25" s="7" t="s">
        <v>183</v>
      </c>
      <c r="B25" s="16">
        <f>B26*16</f>
        <v>0</v>
      </c>
      <c r="C25" s="16">
        <f>C26*16</f>
        <v>0</v>
      </c>
      <c r="D25" s="16">
        <f>D26*16</f>
        <v>8</v>
      </c>
      <c r="E25" s="16">
        <f aca="true" t="shared" si="1" ref="C25:I25">E26*16</f>
        <v>0</v>
      </c>
      <c r="F25" s="16">
        <f t="shared" si="1"/>
        <v>96</v>
      </c>
      <c r="G25" s="16">
        <f t="shared" si="1"/>
        <v>32</v>
      </c>
      <c r="H25" s="16">
        <f t="shared" si="1"/>
        <v>144</v>
      </c>
      <c r="I25" s="16">
        <f t="shared" si="1"/>
        <v>0</v>
      </c>
      <c r="J25" s="19">
        <v>0</v>
      </c>
      <c r="K25" s="19">
        <f t="shared" si="0"/>
        <v>280</v>
      </c>
      <c r="L25" s="20"/>
    </row>
    <row r="26" spans="1:11" ht="18" customHeight="1">
      <c r="A26" s="16" t="s">
        <v>184</v>
      </c>
      <c r="B26" s="16">
        <v>0</v>
      </c>
      <c r="C26" s="16">
        <v>0</v>
      </c>
      <c r="D26" s="16">
        <v>0.5</v>
      </c>
      <c r="E26" s="16">
        <v>0</v>
      </c>
      <c r="F26" s="16">
        <v>6</v>
      </c>
      <c r="G26" s="16">
        <v>2</v>
      </c>
      <c r="H26" s="16">
        <v>9</v>
      </c>
      <c r="I26" s="16">
        <v>0</v>
      </c>
      <c r="J26" s="19">
        <v>0</v>
      </c>
      <c r="K26" s="19">
        <f t="shared" si="0"/>
        <v>17.5</v>
      </c>
    </row>
    <row r="27" spans="1:11" ht="24" customHeight="1">
      <c r="A27" s="7" t="s">
        <v>185</v>
      </c>
      <c r="B27" s="7">
        <f>B21-B23+B25</f>
        <v>352</v>
      </c>
      <c r="C27" s="7">
        <f aca="true" t="shared" si="2" ref="C27:J27">C21-C23+C25</f>
        <v>336</v>
      </c>
      <c r="D27" s="7">
        <f t="shared" si="2"/>
        <v>319</v>
      </c>
      <c r="E27" s="7">
        <f t="shared" si="2"/>
        <v>333</v>
      </c>
      <c r="F27" s="7">
        <f t="shared" si="2"/>
        <v>320</v>
      </c>
      <c r="G27" s="7">
        <f t="shared" si="2"/>
        <v>192</v>
      </c>
      <c r="H27" s="7">
        <f t="shared" si="2"/>
        <v>182</v>
      </c>
      <c r="I27" s="7">
        <f t="shared" si="2"/>
        <v>488</v>
      </c>
      <c r="J27" s="19">
        <f t="shared" si="2"/>
        <v>668</v>
      </c>
      <c r="K27" s="19">
        <f t="shared" si="0"/>
        <v>3190</v>
      </c>
    </row>
    <row r="28" spans="1:11" ht="21" customHeight="1">
      <c r="A28" s="7" t="s">
        <v>186</v>
      </c>
      <c r="B28" s="7">
        <f>B22-B24+B26</f>
        <v>22</v>
      </c>
      <c r="C28" s="7">
        <f aca="true" t="shared" si="3" ref="C28:J28">C22-C24+C26</f>
        <v>21</v>
      </c>
      <c r="D28" s="7">
        <f t="shared" si="3"/>
        <v>19.5</v>
      </c>
      <c r="E28" s="7">
        <f t="shared" si="3"/>
        <v>19.5</v>
      </c>
      <c r="F28" s="7">
        <f t="shared" si="3"/>
        <v>20</v>
      </c>
      <c r="G28" s="7">
        <f t="shared" si="3"/>
        <v>8.5</v>
      </c>
      <c r="H28" s="7">
        <f t="shared" si="3"/>
        <v>10.5</v>
      </c>
      <c r="I28" s="7">
        <f t="shared" si="3"/>
        <v>16.5</v>
      </c>
      <c r="J28" s="19">
        <f t="shared" si="3"/>
        <v>40</v>
      </c>
      <c r="K28" s="19">
        <f t="shared" si="0"/>
        <v>177.5</v>
      </c>
    </row>
  </sheetData>
  <sheetProtection/>
  <mergeCells count="3">
    <mergeCell ref="A1:I1"/>
    <mergeCell ref="A12:I12"/>
    <mergeCell ref="A19:K19"/>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2019-01-22T15:46:32Z</dcterms:created>
  <dcterms:modified xsi:type="dcterms:W3CDTF">2020-07-03T04:07:21Z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2052-11.8.2.8555</vt:lpwstr>
  </property>
</Properties>
</file>