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人才培养特点与标准" sheetId="1" r:id="rId1"/>
    <sheet name="2.培养内容和课程设置" sheetId="2" r:id="rId2"/>
    <sheet name="3.学时学分统计(自动生成，勿动格式）" sheetId="3" r:id="rId3"/>
  </sheets>
  <definedNames>
    <definedName name="_xlfn.SUMIFS" hidden="1">#NAME?</definedName>
  </definedNames>
  <calcPr fullCalcOnLoad="1"/>
</workbook>
</file>

<file path=xl/sharedStrings.xml><?xml version="1.0" encoding="utf-8"?>
<sst xmlns="http://schemas.openxmlformats.org/spreadsheetml/2006/main" count="522" uniqueCount="175">
  <si>
    <t>项目</t>
  </si>
  <si>
    <t>内容</t>
  </si>
  <si>
    <t>专业介绍</t>
  </si>
  <si>
    <t>植物保护专业设立于1955年，是新疆农业大学的传统优势专业。主要研究植物病害、虫害、杂草等农业有害生物的发生发展规律、预防控制策略和综合治理技术，并结合生物技术、信息技术、仿生技术等防御和控制农业有害生物的入侵、发生和危害，为保护农业安全生产、确保粮食和农产品质量安全，促进现代农业可持续发展提供重要科技支撑和人才保障。</t>
  </si>
  <si>
    <t>培养目标</t>
  </si>
  <si>
    <t>培养德、智、体、美、劳全面发展的、具备现代农业科学知识、扎实的植物保护基本知识、基本原理，掌握对农业有害生物鉴别诊断、检疫检验、监测预报和综合治理的基本技能，服务国家和区域农业农村现代化发展，具有创新意识和创业能力的高水平复合应用型人才。毕业生能在各级农业技术推广部门、相关企事业单位、科研院所及大中专院校从事植物保护、植物检疫、农产品质量安全检测、环境保护及有害生物风险评估、产品研发、加工与生产、技术推广、经营、服务与管理工作，或成为爱农业、懂技术、善经营的新型职业农民。</t>
  </si>
  <si>
    <t>毕业要求</t>
  </si>
  <si>
    <t>1.品德修养 
具有坚定正确的政治方向、良好的思想品德和健全的人格，热爱祖国，热爱人民，拥护中国共产党领导，具有国家意识、法治意识和社会责任意识，自觉践行社会主义核心价值观。
2 .人文素养
了解政治、经济、哲学等人文社科知识，继承和发扬中华民族优秀传统文化，具有良好的人文修养和科学精神，树立正确的人生观、价值观、世界观。
3.三农情怀
理解农业文明和乡村文化蕴含的优秀思想，具有懂农业、爱农村、爱农民的“三农”情怀，具有生态文明与可持续发展理念。
4.学科素养
了解“互联网＋现代农业”，掌握生物学、农业科学和生物技术基本理论；具有扎实的植物保护及相关专业的基本知识、基本原理和基本技能，理解学科知识体系基本思想和方法。熟悉农业和植物保护相关的有关方针、政策和法规；适应农林新产业新业态发展需要。
5.知识应用
了解农林产业发展状况和发展趋势，具备运用所学专业理论知识和技能分析和解决农林领域一般问题的能力，具有从事农林领域的科学研究、产品研发、生产管理、技术推广、产业经营与管理等能力。熟练使用计算机；掌握资料查询、文献检索的基本方法和应用现代信息技术手段和工具解决实际问题的能力。
6.沟通交流
具有健康的人际交往能力，具备书面、口头和运用数字化媒体等技术进行学术交流的能力，以及向社会传播、普及农林相关领域基本知识和解决农业生产中一般问题的能力。掌握一门外语，具有一定的语言基础和实际应用能力。
7.团队协作
具有团队协作精神，能够与团队成员和谐相处，协作共事，并在团队活动中发挥积极作用。
8.创新发展
具有创新创业的意识和精神，关注农林行业及全球发展，能够运用审辨思维及科学的研究方法，对农林相关领域的现象和问题进行研究，能够通过不断学习，适应社会发展需要。</t>
  </si>
  <si>
    <t>培养特色</t>
  </si>
  <si>
    <t>1.培养“靠得住、 下得去、干得好、 留得下”，面向三农，为现代农业、农村和农民发展服务，专业技能扎实，动手能力强，能解决生产实际问题的复合应用型人才；实施农科教协同育人，通过校地、校所和校企合作，实施产教融合，培养适应社会需求的人才，把论文写在天山南北。
2.针对干旱、半干旱区绿洲农业的地域特点，设置专业课程内容，具有鲜明的地域特色。
3.以“强化基础、注重实践”为切入点，多举措强化实践教学，形成了完整的实践教学平台、实践教学体系及考核评价体系。</t>
  </si>
  <si>
    <t>授予学位</t>
  </si>
  <si>
    <t>符合学位授予有关规定，授予农学学士学位。</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</si>
  <si>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</si>
  <si>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</si>
  <si>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英语专业学生英语专业四级成绩≥50分，或英语专业八级成绩≥45分、雅思成绩≥5.5分、托福成绩≥70分者；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 其他原因，经学校学位评定委员会认定为不能授予学士学位者。</t>
  </si>
  <si>
    <t>年级</t>
  </si>
  <si>
    <t>校内专业名称</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</si>
  <si>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</si>
  <si>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</si>
  <si>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</si>
  <si>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</si>
  <si>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</si>
  <si>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</si>
  <si>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</si>
  <si>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</si>
  <si>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</si>
  <si>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</si>
  <si>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</si>
  <si>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</si>
  <si>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</si>
  <si>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</si>
  <si>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植物保护(双语)</t>
  </si>
  <si>
    <t>中国近现代史纲要</t>
  </si>
  <si>
    <t>必修</t>
  </si>
  <si>
    <t>通识课程</t>
  </si>
  <si>
    <t>考试</t>
  </si>
  <si>
    <t>马克思主义学院</t>
  </si>
  <si>
    <t>思想道德修养与法律基础</t>
  </si>
  <si>
    <t>马克思主义基本原理</t>
  </si>
  <si>
    <t>形势与政策</t>
  </si>
  <si>
    <t>第3-9学期</t>
  </si>
  <si>
    <t>毛泽东思想和中国特色社会主义理论体系概论</t>
  </si>
  <si>
    <t>新疆简明历史</t>
  </si>
  <si>
    <t>体育Ⅰ</t>
  </si>
  <si>
    <t>考查</t>
  </si>
  <si>
    <t>体育教学部</t>
  </si>
  <si>
    <t>体育Ⅱ</t>
  </si>
  <si>
    <t>体育Ⅲ</t>
  </si>
  <si>
    <t>体育Ⅳ</t>
  </si>
  <si>
    <t>体育5</t>
  </si>
  <si>
    <t>素质</t>
  </si>
  <si>
    <t>体育6</t>
  </si>
  <si>
    <t>体育7</t>
  </si>
  <si>
    <t>体育8</t>
  </si>
  <si>
    <t>军事训练</t>
  </si>
  <si>
    <t>实践环节</t>
  </si>
  <si>
    <t>保卫处</t>
  </si>
  <si>
    <t>军事理论</t>
  </si>
  <si>
    <t>1或2</t>
  </si>
  <si>
    <t>大学生心理健康教育</t>
  </si>
  <si>
    <t>学工部</t>
  </si>
  <si>
    <t>大学生职业生涯规划</t>
  </si>
  <si>
    <t>2、3或4</t>
  </si>
  <si>
    <t>大学生就业指导</t>
  </si>
  <si>
    <t>5、6或7</t>
  </si>
  <si>
    <t>公共选修课</t>
  </si>
  <si>
    <t>公共选修</t>
  </si>
  <si>
    <t>教务处</t>
  </si>
  <si>
    <t>综合素质（安全教育）</t>
  </si>
  <si>
    <t>各学院与保卫处</t>
  </si>
  <si>
    <t>大学生社会实践</t>
  </si>
  <si>
    <t>学工系统</t>
  </si>
  <si>
    <t>综合素质（其他）</t>
  </si>
  <si>
    <t>劳动</t>
  </si>
  <si>
    <t>后勤系统</t>
  </si>
  <si>
    <r>
      <t>Microsoft Word</t>
    </r>
    <r>
      <rPr>
        <sz val="10"/>
        <color indexed="8"/>
        <rFont val="宋体"/>
        <family val="0"/>
      </rPr>
      <t>文字处理</t>
    </r>
  </si>
  <si>
    <t>计算机与信息工程学院</t>
  </si>
  <si>
    <r>
      <t>Microsoft Excel</t>
    </r>
    <r>
      <rPr>
        <sz val="10"/>
        <color indexed="8"/>
        <rFont val="宋体"/>
        <family val="0"/>
      </rPr>
      <t>表格处理</t>
    </r>
  </si>
  <si>
    <r>
      <t>Microsoft Powerpoint</t>
    </r>
    <r>
      <rPr>
        <sz val="10"/>
        <color indexed="8"/>
        <rFont val="宋体"/>
        <family val="0"/>
      </rPr>
      <t>演示文稿处理</t>
    </r>
  </si>
  <si>
    <t>大国三农</t>
  </si>
  <si>
    <t>农学院</t>
  </si>
  <si>
    <t>高等数学Ⅱ</t>
  </si>
  <si>
    <t>普通基础课</t>
  </si>
  <si>
    <t>数理学院</t>
  </si>
  <si>
    <t>无机及分析化学</t>
  </si>
  <si>
    <t>化工学院</t>
  </si>
  <si>
    <t>有机化学</t>
  </si>
  <si>
    <t>基础化学实验Ⅰ</t>
  </si>
  <si>
    <t>基础化学实验Ⅱ</t>
  </si>
  <si>
    <t>植物学Ⅰ</t>
  </si>
  <si>
    <t>草环学院</t>
  </si>
  <si>
    <t>植物学Ⅱ</t>
  </si>
  <si>
    <t>植物生理学</t>
  </si>
  <si>
    <t>林园学院</t>
  </si>
  <si>
    <t>基础生物化学</t>
  </si>
  <si>
    <t>生物技术引论与实验</t>
  </si>
  <si>
    <t>大学生创新创业训练项目</t>
  </si>
  <si>
    <t>专业选修</t>
  </si>
  <si>
    <t>拓展课程</t>
  </si>
  <si>
    <t>创新性、设计性、综合性实验实践教学项目</t>
  </si>
  <si>
    <t>专业文献检索</t>
  </si>
  <si>
    <t>科技论文写作</t>
  </si>
  <si>
    <t>植物保护专题讲座</t>
  </si>
  <si>
    <t>药械与施药技术</t>
  </si>
  <si>
    <t>植物病虫害生物防治</t>
  </si>
  <si>
    <t>经济真菌学概论</t>
  </si>
  <si>
    <t>昆虫生产学</t>
  </si>
  <si>
    <t>植物检疫概论</t>
  </si>
  <si>
    <t>农药残留分析</t>
  </si>
  <si>
    <t>农产品质量安全概论</t>
  </si>
  <si>
    <t>有机农业导论</t>
  </si>
  <si>
    <t>农业昆虫学</t>
  </si>
  <si>
    <t>专业核心课</t>
  </si>
  <si>
    <t>农业植物病理学</t>
  </si>
  <si>
    <t>植物化学保护学</t>
  </si>
  <si>
    <t>昆虫生态与预测预报</t>
  </si>
  <si>
    <t>植物病害流行与预测</t>
  </si>
  <si>
    <t>杂草学</t>
  </si>
  <si>
    <t>生物统计与田间试验设计</t>
  </si>
  <si>
    <t>专业基础课</t>
  </si>
  <si>
    <t>农业微生物学</t>
  </si>
  <si>
    <t>普通植物病理学</t>
  </si>
  <si>
    <t>普通昆虫学</t>
  </si>
  <si>
    <t>遗传与抗性育种</t>
  </si>
  <si>
    <t>农业气象学</t>
  </si>
  <si>
    <t>作物形态观察</t>
  </si>
  <si>
    <t>实践教学</t>
  </si>
  <si>
    <t>植物学</t>
  </si>
  <si>
    <t>毕业实习及科研训练</t>
  </si>
  <si>
    <t>综合实践</t>
  </si>
  <si>
    <t>8、9</t>
  </si>
  <si>
    <t>专业文献综述</t>
  </si>
  <si>
    <t>毕业论文</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</si>
  <si>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</si>
  <si>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</si>
  <si>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</si>
  <si>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</si>
  <si>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</si>
  <si>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</si>
  <si>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</si>
  <si>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</si>
  <si>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</si>
  <si>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</si>
  <si>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</si>
  <si>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</si>
  <si>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</si>
  <si>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</si>
  <si>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</si>
  <si>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t>
  </si>
  <si>
    <t>最低专业选修</t>
  </si>
  <si>
    <t>最低公共选修</t>
  </si>
  <si>
    <t>综合素质</t>
  </si>
  <si>
    <t>最低毕业要求合计（实际上课量）</t>
  </si>
  <si>
    <t>学时</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</si>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</sst>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color indexed="30"/>
      <name val="宋体"/>
      <family val="0"/>
    </font>
    <font>
      <sz val="10"/>
      <name val="宋体"/>
      <family val="0"/>
    </font>
    <font>
      <sz val="10"/>
      <color indexed="10"/>
      <name val="宋体"/>
      <family val="0"/>
    </font>
    <font>
      <b/>
      <sz val="10"/>
      <color indexed="8"/>
      <name val="宋体"/>
      <family val="0"/>
    </font>
    <font>
      <sz val="10"/>
      <color indexed="8"/>
      <name val="Times New Roman"/>
      <family val="1"/>
    </font>
    <font>
      <sz val="10.5"/>
      <color indexed="8"/>
      <name val="宋体"/>
      <family val="0"/>
    </font>
    <font>
      <sz val="11"/>
      <color indexed="10"/>
      <name val="宋体"/>
      <family val="0"/>
    </font>
    <font>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0"/>
      <color rgb="FF0070C0"/>
      <name val="Calibri"/>
      <family val="0"/>
    </font>
    <font>
      <sz val="10"/>
      <name val="Calibri"/>
      <family val="0"/>
    </font>
    <font>
      <sz val="10"/>
      <color rgb="FFFF0000"/>
      <name val="Calibri"/>
      <family val="0"/>
    </font>
    <font>
      <b/>
      <sz val="10"/>
      <color theme="1"/>
      <name val="Calibri"/>
      <family val="0"/>
    </font>
    <font>
      <sz val="10"/>
      <color theme="1"/>
      <name val="Times New Roman"/>
      <family val="1"/>
    </font>
    <font>
      <sz val="10"/>
      <color theme="1"/>
      <name val="宋体"/>
      <family val="0"/>
    </font>
    <font>
      <sz val="10.5"/>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50">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Alignment="1">
      <alignment horizontal="center" vertical="center"/>
    </xf>
    <xf numFmtId="0" fontId="47" fillId="33" borderId="10" xfId="0" applyFont="1" applyFill="1" applyBorder="1" applyAlignment="1">
      <alignment horizontal="left" vertical="center"/>
    </xf>
    <xf numFmtId="0" fontId="44" fillId="33" borderId="11" xfId="0" applyFont="1" applyFill="1" applyBorder="1" applyAlignment="1">
      <alignment horizontal="center" vertical="center"/>
    </xf>
    <xf numFmtId="0" fontId="44" fillId="33" borderId="10" xfId="0" applyFont="1" applyFill="1" applyBorder="1" applyAlignment="1">
      <alignment horizontal="center" vertical="center"/>
    </xf>
    <xf numFmtId="0" fontId="0" fillId="33" borderId="10" xfId="0" applyFont="1" applyFill="1" applyBorder="1" applyAlignment="1">
      <alignment horizontal="center" vertical="center"/>
    </xf>
    <xf numFmtId="10" fontId="0" fillId="33" borderId="10" xfId="0" applyNumberFormat="1" applyFont="1" applyFill="1" applyBorder="1" applyAlignment="1">
      <alignment horizontal="center" vertical="center"/>
    </xf>
    <xf numFmtId="10" fontId="0" fillId="33" borderId="0" xfId="0" applyNumberFormat="1" applyFont="1" applyFill="1" applyAlignment="1">
      <alignment horizontal="center" vertical="center"/>
    </xf>
    <xf numFmtId="0" fontId="44" fillId="33" borderId="10" xfId="0" applyFont="1" applyFill="1" applyBorder="1" applyAlignment="1">
      <alignment horizontal="center" vertical="center" wrapText="1"/>
    </xf>
    <xf numFmtId="0" fontId="48" fillId="33" borderId="0" xfId="0" applyFont="1" applyFill="1" applyBorder="1" applyAlignment="1">
      <alignment vertical="center"/>
    </xf>
    <xf numFmtId="0" fontId="0" fillId="33" borderId="10" xfId="0" applyFont="1" applyFill="1" applyBorder="1" applyAlignment="1">
      <alignment horizontal="center" vertical="center" wrapText="1"/>
    </xf>
    <xf numFmtId="10" fontId="0" fillId="33" borderId="10" xfId="25" applyNumberFormat="1" applyFont="1" applyFill="1" applyBorder="1" applyAlignment="1">
      <alignment horizontal="center" vertical="center"/>
    </xf>
    <xf numFmtId="9" fontId="0" fillId="33" borderId="10" xfId="25" applyFont="1" applyFill="1" applyBorder="1" applyAlignment="1">
      <alignment horizontal="center" vertical="center"/>
    </xf>
    <xf numFmtId="0" fontId="0" fillId="33" borderId="10" xfId="0" applyFont="1" applyFill="1" applyBorder="1" applyAlignment="1">
      <alignment horizontal="right" vertical="center"/>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47" fillId="34" borderId="10" xfId="0" applyFont="1" applyFill="1" applyBorder="1" applyAlignment="1">
      <alignment horizontal="left" vertical="center"/>
    </xf>
    <xf numFmtId="0" fontId="44"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33" borderId="0" xfId="0" applyFill="1" applyAlignment="1">
      <alignment vertical="center"/>
    </xf>
    <xf numFmtId="0" fontId="48" fillId="33" borderId="0" xfId="0" applyFont="1" applyFill="1" applyAlignment="1">
      <alignment vertical="center"/>
    </xf>
    <xf numFmtId="0" fontId="49" fillId="33" borderId="0" xfId="0" applyFont="1" applyFill="1" applyAlignment="1">
      <alignment vertical="center"/>
    </xf>
    <xf numFmtId="0" fontId="50" fillId="33" borderId="0" xfId="0" applyFont="1" applyFill="1" applyAlignment="1">
      <alignment vertical="center"/>
    </xf>
    <xf numFmtId="0" fontId="51" fillId="33" borderId="0" xfId="0" applyFont="1" applyFill="1" applyAlignment="1">
      <alignment vertical="center"/>
    </xf>
    <xf numFmtId="0" fontId="0" fillId="0" borderId="0" xfId="0" applyFill="1" applyAlignment="1">
      <alignment vertical="center"/>
    </xf>
    <xf numFmtId="0" fontId="48" fillId="33" borderId="0" xfId="0" applyFont="1" applyFill="1" applyAlignment="1">
      <alignment horizontal="left" vertical="center"/>
    </xf>
    <xf numFmtId="0" fontId="48" fillId="33" borderId="0" xfId="0" applyFont="1" applyFill="1" applyAlignment="1">
      <alignment horizontal="center" vertical="center"/>
    </xf>
    <xf numFmtId="0" fontId="52" fillId="33" borderId="10" xfId="0" applyFont="1" applyFill="1" applyBorder="1" applyAlignment="1">
      <alignment horizontal="center" vertical="center"/>
    </xf>
    <xf numFmtId="0" fontId="52"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left" vertical="center"/>
    </xf>
    <xf numFmtId="0" fontId="53" fillId="33" borderId="10" xfId="0" applyFont="1" applyFill="1" applyBorder="1" applyAlignment="1">
      <alignment horizontal="left" vertical="center"/>
    </xf>
    <xf numFmtId="0" fontId="53" fillId="33" borderId="10" xfId="0" applyFont="1" applyFill="1" applyBorder="1" applyAlignment="1">
      <alignment horizontal="center" vertical="center"/>
    </xf>
    <xf numFmtId="0" fontId="54" fillId="33" borderId="10" xfId="0" applyFont="1" applyFill="1" applyBorder="1" applyAlignment="1">
      <alignment horizontal="left" vertical="center"/>
    </xf>
    <xf numFmtId="0" fontId="54" fillId="33" borderId="12" xfId="0" applyFont="1" applyFill="1" applyBorder="1" applyAlignment="1">
      <alignment horizontal="justify" vertical="center"/>
    </xf>
    <xf numFmtId="0" fontId="54" fillId="33" borderId="13" xfId="0" applyFont="1" applyFill="1" applyBorder="1" applyAlignment="1">
      <alignment horizontal="justify" vertical="center"/>
    </xf>
    <xf numFmtId="0" fontId="52"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4" fillId="33" borderId="14" xfId="0" applyFont="1" applyFill="1" applyBorder="1" applyAlignment="1">
      <alignment horizontal="justify" vertical="center"/>
    </xf>
    <xf numFmtId="0" fontId="54" fillId="33" borderId="0" xfId="0" applyFont="1" applyFill="1" applyAlignment="1">
      <alignment horizontal="justify"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left" vertical="center"/>
    </xf>
    <xf numFmtId="0" fontId="0" fillId="33" borderId="0" xfId="0" applyFont="1" applyFill="1" applyBorder="1" applyAlignment="1">
      <alignment horizontal="center" vertical="center"/>
    </xf>
    <xf numFmtId="58" fontId="48" fillId="33" borderId="10" xfId="0" applyNumberFormat="1"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0" fontId="55"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tabSelected="1" zoomScaleSheetLayoutView="100" workbookViewId="0" topLeftCell="A1">
      <selection activeCell="B2" sqref="B2"/>
    </sheetView>
  </sheetViews>
  <sheetFormatPr defaultColWidth="9.00390625" defaultRowHeight="15"/>
  <cols>
    <col min="1" max="1" width="19.140625" style="0" customWidth="1"/>
    <col min="2" max="2" width="82.421875" style="0" customWidth="1"/>
  </cols>
  <sheetData>
    <row r="1" spans="1:2" ht="30.75" customHeight="1">
      <c r="A1" s="46" t="s">
        <v>0</v>
      </c>
      <c r="B1" s="47" t="s">
        <v>1</v>
      </c>
    </row>
    <row r="2" spans="1:2" ht="67.5" customHeight="1">
      <c r="A2" s="46" t="s">
        <v>2</v>
      </c>
      <c r="B2" s="48" t="s">
        <v>3</v>
      </c>
    </row>
    <row r="3" spans="1:2" ht="90.75" customHeight="1">
      <c r="A3" s="46" t="s">
        <v>4</v>
      </c>
      <c r="B3" s="49" t="s">
        <v>5</v>
      </c>
    </row>
    <row r="4" spans="1:2" ht="360" customHeight="1">
      <c r="A4" s="46" t="s">
        <v>6</v>
      </c>
      <c r="B4" s="48" t="s">
        <v>7</v>
      </c>
    </row>
    <row r="5" spans="1:2" ht="102.75" customHeight="1">
      <c r="A5" s="46" t="s">
        <v>8</v>
      </c>
      <c r="B5" s="48" t="s">
        <v>9</v>
      </c>
    </row>
    <row r="6" spans="1:2" ht="30.75" customHeight="1">
      <c r="A6" s="46" t="s">
        <v>10</v>
      </c>
      <c r="B6" s="46" t="s">
        <v>11</v>
      </c>
    </row>
    <row r="7" spans="1:2" ht="51" customHeight="1">
      <c r="A7" s="46" t="s">
        <v>6</v>
      </c>
      <c r="B7" s="46" t="s">
        <v>12</v>
      </c>
    </row>
    <row r="8" spans="1:2" ht="201" customHeight="1">
      <c r="A8" s="46" t="s">
        <v>13</v>
      </c>
      <c r="B8" s="48" t="s">
        <v>14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74"/>
  <sheetViews>
    <sheetView workbookViewId="0" topLeftCell="A1">
      <pane ySplit="1" topLeftCell="A55" activePane="bottomLeft" state="frozen"/>
      <selection pane="bottomLeft" activeCell="C75" sqref="C75"/>
    </sheetView>
  </sheetViews>
  <sheetFormatPr defaultColWidth="9.00390625" defaultRowHeight="15"/>
  <cols>
    <col min="1" max="1" width="5.7109375" style="22" bestFit="1" customWidth="1"/>
    <col min="2" max="2" width="11.140625" style="22" customWidth="1"/>
    <col min="3" max="3" width="34.28125" style="27" customWidth="1"/>
    <col min="4" max="4" width="9.421875" style="22" customWidth="1"/>
    <col min="5" max="5" width="9.7109375" style="22" bestFit="1" customWidth="1"/>
    <col min="6" max="6" width="5.7109375" style="28" bestFit="1" customWidth="1"/>
    <col min="7" max="9" width="8.421875" style="28" customWidth="1"/>
    <col min="10" max="11" width="8.421875" style="1" customWidth="1"/>
    <col min="12" max="12" width="11.421875" style="1" customWidth="1"/>
    <col min="13" max="14" width="8.421875" style="1" customWidth="1"/>
    <col min="15" max="15" width="14.421875" style="1" customWidth="1"/>
    <col min="16" max="16" width="20.421875" style="1" bestFit="1" customWidth="1"/>
  </cols>
  <sheetData>
    <row r="1" spans="1:16" s="21" customFormat="1" ht="60">
      <c r="A1" s="29" t="s">
        <v>15</v>
      </c>
      <c r="B1" s="29" t="s">
        <v>16</v>
      </c>
      <c r="C1" s="30" t="s">
        <v>17</v>
      </c>
      <c r="D1" s="29" t="s">
        <v>18</v>
      </c>
      <c r="E1" s="29" t="s">
        <v>19</v>
      </c>
      <c r="F1" s="29" t="s">
        <v>20</v>
      </c>
      <c r="G1" s="29" t="s">
        <v>21</v>
      </c>
      <c r="H1" s="29" t="s">
        <v>22</v>
      </c>
      <c r="I1" s="38" t="s">
        <v>23</v>
      </c>
      <c r="J1" s="38" t="s">
        <v>24</v>
      </c>
      <c r="K1" s="38" t="s">
        <v>25</v>
      </c>
      <c r="L1" s="38" t="s">
        <v>26</v>
      </c>
      <c r="M1" s="38" t="s">
        <v>27</v>
      </c>
      <c r="N1" s="38" t="s">
        <v>28</v>
      </c>
      <c r="O1" s="38" t="s">
        <v>29</v>
      </c>
      <c r="P1" s="38" t="s">
        <v>30</v>
      </c>
    </row>
    <row r="2" spans="1:16" s="22" customFormat="1" ht="12" customHeight="1">
      <c r="A2" s="31">
        <v>2019</v>
      </c>
      <c r="B2" s="31" t="s">
        <v>31</v>
      </c>
      <c r="C2" s="32" t="s">
        <v>32</v>
      </c>
      <c r="D2" s="31" t="s">
        <v>33</v>
      </c>
      <c r="E2" s="31" t="s">
        <v>34</v>
      </c>
      <c r="F2" s="31">
        <v>3</v>
      </c>
      <c r="G2" s="31">
        <f aca="true" t="shared" si="0" ref="G2:G7">F2*16</f>
        <v>48</v>
      </c>
      <c r="H2" s="31">
        <v>2</v>
      </c>
      <c r="I2" s="31">
        <v>36</v>
      </c>
      <c r="J2" s="31">
        <v>0</v>
      </c>
      <c r="K2" s="31">
        <v>0</v>
      </c>
      <c r="L2" s="31">
        <v>1</v>
      </c>
      <c r="M2" s="31">
        <v>12</v>
      </c>
      <c r="N2" s="31">
        <v>4</v>
      </c>
      <c r="O2" s="31" t="s">
        <v>35</v>
      </c>
      <c r="P2" s="31" t="s">
        <v>36</v>
      </c>
    </row>
    <row r="3" spans="1:16" s="22" customFormat="1" ht="12" customHeight="1">
      <c r="A3" s="31">
        <v>2019</v>
      </c>
      <c r="B3" s="31" t="s">
        <v>31</v>
      </c>
      <c r="C3" s="32" t="s">
        <v>37</v>
      </c>
      <c r="D3" s="31" t="s">
        <v>33</v>
      </c>
      <c r="E3" s="31" t="s">
        <v>34</v>
      </c>
      <c r="F3" s="31">
        <v>3</v>
      </c>
      <c r="G3" s="31">
        <f t="shared" si="0"/>
        <v>48</v>
      </c>
      <c r="H3" s="31">
        <v>3</v>
      </c>
      <c r="I3" s="31">
        <v>42</v>
      </c>
      <c r="J3" s="31">
        <v>0</v>
      </c>
      <c r="K3" s="31">
        <v>0</v>
      </c>
      <c r="L3" s="31">
        <v>0</v>
      </c>
      <c r="M3" s="31">
        <v>6</v>
      </c>
      <c r="N3" s="31">
        <v>3</v>
      </c>
      <c r="O3" s="31" t="s">
        <v>35</v>
      </c>
      <c r="P3" s="31" t="s">
        <v>36</v>
      </c>
    </row>
    <row r="4" spans="1:16" s="22" customFormat="1" ht="12" customHeight="1">
      <c r="A4" s="31">
        <v>2019</v>
      </c>
      <c r="B4" s="31" t="s">
        <v>31</v>
      </c>
      <c r="C4" s="32" t="s">
        <v>38</v>
      </c>
      <c r="D4" s="31" t="s">
        <v>33</v>
      </c>
      <c r="E4" s="31" t="s">
        <v>34</v>
      </c>
      <c r="F4" s="31">
        <v>3</v>
      </c>
      <c r="G4" s="31">
        <f t="shared" si="0"/>
        <v>48</v>
      </c>
      <c r="H4" s="31">
        <v>3</v>
      </c>
      <c r="I4" s="31">
        <v>42</v>
      </c>
      <c r="J4" s="31">
        <v>0</v>
      </c>
      <c r="K4" s="31">
        <v>0</v>
      </c>
      <c r="L4" s="31">
        <v>0</v>
      </c>
      <c r="M4" s="31">
        <v>6</v>
      </c>
      <c r="N4" s="31">
        <v>6</v>
      </c>
      <c r="O4" s="31" t="s">
        <v>35</v>
      </c>
      <c r="P4" s="31" t="s">
        <v>36</v>
      </c>
    </row>
    <row r="5" spans="1:16" s="22" customFormat="1" ht="12" customHeight="1">
      <c r="A5" s="31">
        <v>2019</v>
      </c>
      <c r="B5" s="31" t="s">
        <v>31</v>
      </c>
      <c r="C5" s="32" t="s">
        <v>39</v>
      </c>
      <c r="D5" s="31" t="s">
        <v>33</v>
      </c>
      <c r="E5" s="31" t="s">
        <v>34</v>
      </c>
      <c r="F5" s="31">
        <v>2</v>
      </c>
      <c r="G5" s="31">
        <f t="shared" si="0"/>
        <v>32</v>
      </c>
      <c r="H5" s="31">
        <v>2</v>
      </c>
      <c r="I5" s="31">
        <v>32</v>
      </c>
      <c r="J5" s="31">
        <v>0</v>
      </c>
      <c r="K5" s="31">
        <v>0</v>
      </c>
      <c r="L5" s="31">
        <v>0</v>
      </c>
      <c r="M5" s="31">
        <v>0</v>
      </c>
      <c r="N5" s="31" t="s">
        <v>40</v>
      </c>
      <c r="O5" s="31" t="s">
        <v>35</v>
      </c>
      <c r="P5" s="31" t="s">
        <v>36</v>
      </c>
    </row>
    <row r="6" spans="1:16" s="22" customFormat="1" ht="12" customHeight="1">
      <c r="A6" s="31">
        <v>2019</v>
      </c>
      <c r="B6" s="31" t="s">
        <v>31</v>
      </c>
      <c r="C6" s="32" t="s">
        <v>41</v>
      </c>
      <c r="D6" s="31" t="s">
        <v>33</v>
      </c>
      <c r="E6" s="31" t="s">
        <v>34</v>
      </c>
      <c r="F6" s="31">
        <v>5</v>
      </c>
      <c r="G6" s="31">
        <f t="shared" si="0"/>
        <v>80</v>
      </c>
      <c r="H6" s="31">
        <v>4</v>
      </c>
      <c r="I6" s="31">
        <v>68</v>
      </c>
      <c r="J6" s="31">
        <v>0</v>
      </c>
      <c r="K6" s="31">
        <v>0</v>
      </c>
      <c r="L6" s="31">
        <v>1</v>
      </c>
      <c r="M6" s="31">
        <v>12</v>
      </c>
      <c r="N6" s="31">
        <v>7</v>
      </c>
      <c r="O6" s="31" t="s">
        <v>35</v>
      </c>
      <c r="P6" s="31" t="s">
        <v>36</v>
      </c>
    </row>
    <row r="7" spans="1:16" s="22" customFormat="1" ht="12" customHeight="1">
      <c r="A7" s="31">
        <v>2019</v>
      </c>
      <c r="B7" s="31" t="s">
        <v>31</v>
      </c>
      <c r="C7" s="32" t="s">
        <v>42</v>
      </c>
      <c r="D7" s="31" t="s">
        <v>33</v>
      </c>
      <c r="E7" s="31" t="s">
        <v>34</v>
      </c>
      <c r="F7" s="31">
        <v>2</v>
      </c>
      <c r="G7" s="31">
        <f t="shared" si="0"/>
        <v>32</v>
      </c>
      <c r="H7" s="31">
        <v>2</v>
      </c>
      <c r="I7" s="31">
        <v>28</v>
      </c>
      <c r="J7" s="31">
        <v>0</v>
      </c>
      <c r="K7" s="31">
        <v>0</v>
      </c>
      <c r="L7" s="31">
        <v>0</v>
      </c>
      <c r="M7" s="31">
        <v>4</v>
      </c>
      <c r="N7" s="31">
        <v>5</v>
      </c>
      <c r="O7" s="31" t="s">
        <v>35</v>
      </c>
      <c r="P7" s="31" t="s">
        <v>36</v>
      </c>
    </row>
    <row r="8" spans="1:16" s="22" customFormat="1" ht="12" customHeight="1">
      <c r="A8" s="31">
        <v>2019</v>
      </c>
      <c r="B8" s="31" t="s">
        <v>31</v>
      </c>
      <c r="C8" s="32" t="s">
        <v>43</v>
      </c>
      <c r="D8" s="31" t="s">
        <v>33</v>
      </c>
      <c r="E8" s="31" t="s">
        <v>34</v>
      </c>
      <c r="F8" s="31">
        <v>1.5</v>
      </c>
      <c r="G8" s="31">
        <f aca="true" t="shared" si="1" ref="G8:G29">F8*16</f>
        <v>24</v>
      </c>
      <c r="H8" s="31">
        <v>1.5</v>
      </c>
      <c r="I8" s="31">
        <v>24</v>
      </c>
      <c r="J8" s="31">
        <v>0</v>
      </c>
      <c r="K8" s="31">
        <v>0</v>
      </c>
      <c r="L8" s="31">
        <v>0</v>
      </c>
      <c r="M8" s="31">
        <v>0</v>
      </c>
      <c r="N8" s="31">
        <v>1</v>
      </c>
      <c r="O8" s="31" t="s">
        <v>44</v>
      </c>
      <c r="P8" s="31" t="s">
        <v>45</v>
      </c>
    </row>
    <row r="9" spans="1:16" s="22" customFormat="1" ht="12" customHeight="1">
      <c r="A9" s="31">
        <v>2019</v>
      </c>
      <c r="B9" s="31" t="s">
        <v>31</v>
      </c>
      <c r="C9" s="32" t="s">
        <v>46</v>
      </c>
      <c r="D9" s="31" t="s">
        <v>33</v>
      </c>
      <c r="E9" s="31" t="s">
        <v>34</v>
      </c>
      <c r="F9" s="31">
        <v>2</v>
      </c>
      <c r="G9" s="31">
        <f t="shared" si="1"/>
        <v>32</v>
      </c>
      <c r="H9" s="31">
        <v>2</v>
      </c>
      <c r="I9" s="31">
        <v>32</v>
      </c>
      <c r="J9" s="31">
        <v>0</v>
      </c>
      <c r="K9" s="31">
        <v>0</v>
      </c>
      <c r="L9" s="31">
        <v>0</v>
      </c>
      <c r="M9" s="31">
        <v>0</v>
      </c>
      <c r="N9" s="31">
        <v>2</v>
      </c>
      <c r="O9" s="31" t="s">
        <v>44</v>
      </c>
      <c r="P9" s="31" t="s">
        <v>45</v>
      </c>
    </row>
    <row r="10" spans="1:16" s="22" customFormat="1" ht="12" customHeight="1">
      <c r="A10" s="31">
        <v>2019</v>
      </c>
      <c r="B10" s="31" t="s">
        <v>31</v>
      </c>
      <c r="C10" s="32" t="s">
        <v>47</v>
      </c>
      <c r="D10" s="31" t="s">
        <v>33</v>
      </c>
      <c r="E10" s="31" t="s">
        <v>34</v>
      </c>
      <c r="F10" s="31">
        <v>1.5</v>
      </c>
      <c r="G10" s="31">
        <f t="shared" si="1"/>
        <v>24</v>
      </c>
      <c r="H10" s="31">
        <v>1.5</v>
      </c>
      <c r="I10" s="31">
        <v>24</v>
      </c>
      <c r="J10" s="31">
        <v>0</v>
      </c>
      <c r="K10" s="31">
        <v>0</v>
      </c>
      <c r="L10" s="31">
        <v>0</v>
      </c>
      <c r="M10" s="31">
        <v>0</v>
      </c>
      <c r="N10" s="31">
        <v>3</v>
      </c>
      <c r="O10" s="31" t="s">
        <v>44</v>
      </c>
      <c r="P10" s="31" t="s">
        <v>45</v>
      </c>
    </row>
    <row r="11" spans="1:16" s="22" customFormat="1" ht="12" customHeight="1">
      <c r="A11" s="31">
        <v>2019</v>
      </c>
      <c r="B11" s="31" t="s">
        <v>31</v>
      </c>
      <c r="C11" s="32" t="s">
        <v>48</v>
      </c>
      <c r="D11" s="31" t="s">
        <v>33</v>
      </c>
      <c r="E11" s="31" t="s">
        <v>34</v>
      </c>
      <c r="F11" s="31">
        <v>2</v>
      </c>
      <c r="G11" s="31">
        <f t="shared" si="1"/>
        <v>32</v>
      </c>
      <c r="H11" s="31">
        <v>2</v>
      </c>
      <c r="I11" s="31">
        <f aca="true" t="shared" si="2" ref="I11:I23">H11*16</f>
        <v>32</v>
      </c>
      <c r="J11" s="31">
        <v>0</v>
      </c>
      <c r="K11" s="31">
        <v>0</v>
      </c>
      <c r="L11" s="31">
        <v>0</v>
      </c>
      <c r="M11" s="31">
        <v>0</v>
      </c>
      <c r="N11" s="31">
        <v>4</v>
      </c>
      <c r="O11" s="31" t="s">
        <v>44</v>
      </c>
      <c r="P11" s="31" t="s">
        <v>45</v>
      </c>
    </row>
    <row r="12" spans="1:16" s="22" customFormat="1" ht="12" customHeight="1">
      <c r="A12" s="31">
        <v>2019</v>
      </c>
      <c r="B12" s="31" t="s">
        <v>31</v>
      </c>
      <c r="C12" s="32" t="s">
        <v>49</v>
      </c>
      <c r="D12" s="31" t="s">
        <v>50</v>
      </c>
      <c r="E12" s="31" t="s">
        <v>34</v>
      </c>
      <c r="F12" s="31">
        <v>0.5</v>
      </c>
      <c r="G12" s="31">
        <f t="shared" si="1"/>
        <v>8</v>
      </c>
      <c r="H12" s="31">
        <v>0.5</v>
      </c>
      <c r="I12" s="31">
        <f t="shared" si="2"/>
        <v>8</v>
      </c>
      <c r="J12" s="31">
        <v>0</v>
      </c>
      <c r="K12" s="31">
        <v>0</v>
      </c>
      <c r="L12" s="31">
        <v>0</v>
      </c>
      <c r="M12" s="31">
        <v>0</v>
      </c>
      <c r="N12" s="31">
        <v>5</v>
      </c>
      <c r="O12" s="31" t="s">
        <v>44</v>
      </c>
      <c r="P12" s="31" t="s">
        <v>45</v>
      </c>
    </row>
    <row r="13" spans="1:16" s="22" customFormat="1" ht="12" customHeight="1">
      <c r="A13" s="31">
        <v>2019</v>
      </c>
      <c r="B13" s="31" t="s">
        <v>31</v>
      </c>
      <c r="C13" s="32" t="s">
        <v>51</v>
      </c>
      <c r="D13" s="31" t="s">
        <v>50</v>
      </c>
      <c r="E13" s="31" t="s">
        <v>34</v>
      </c>
      <c r="F13" s="31">
        <v>0.5</v>
      </c>
      <c r="G13" s="31">
        <f t="shared" si="1"/>
        <v>8</v>
      </c>
      <c r="H13" s="31">
        <v>0.5</v>
      </c>
      <c r="I13" s="31">
        <f t="shared" si="2"/>
        <v>8</v>
      </c>
      <c r="J13" s="31">
        <v>0</v>
      </c>
      <c r="K13" s="31">
        <v>0</v>
      </c>
      <c r="L13" s="31">
        <v>0</v>
      </c>
      <c r="M13" s="31">
        <v>0</v>
      </c>
      <c r="N13" s="31">
        <v>6</v>
      </c>
      <c r="O13" s="31" t="s">
        <v>44</v>
      </c>
      <c r="P13" s="31" t="s">
        <v>45</v>
      </c>
    </row>
    <row r="14" spans="1:16" s="22" customFormat="1" ht="12" customHeight="1">
      <c r="A14" s="31">
        <v>2019</v>
      </c>
      <c r="B14" s="31" t="s">
        <v>31</v>
      </c>
      <c r="C14" s="32" t="s">
        <v>52</v>
      </c>
      <c r="D14" s="31" t="s">
        <v>50</v>
      </c>
      <c r="E14" s="31" t="s">
        <v>34</v>
      </c>
      <c r="F14" s="31">
        <v>0.5</v>
      </c>
      <c r="G14" s="31">
        <f t="shared" si="1"/>
        <v>8</v>
      </c>
      <c r="H14" s="31">
        <v>0.5</v>
      </c>
      <c r="I14" s="31">
        <f t="shared" si="2"/>
        <v>8</v>
      </c>
      <c r="J14" s="31">
        <v>0</v>
      </c>
      <c r="K14" s="31">
        <v>0</v>
      </c>
      <c r="L14" s="31">
        <v>0</v>
      </c>
      <c r="M14" s="31">
        <v>0</v>
      </c>
      <c r="N14" s="31">
        <v>7</v>
      </c>
      <c r="O14" s="31" t="s">
        <v>44</v>
      </c>
      <c r="P14" s="31" t="s">
        <v>45</v>
      </c>
    </row>
    <row r="15" spans="1:16" s="22" customFormat="1" ht="12" customHeight="1">
      <c r="A15" s="31">
        <v>2019</v>
      </c>
      <c r="B15" s="31" t="s">
        <v>31</v>
      </c>
      <c r="C15" s="32" t="s">
        <v>53</v>
      </c>
      <c r="D15" s="31" t="s">
        <v>50</v>
      </c>
      <c r="E15" s="31" t="s">
        <v>34</v>
      </c>
      <c r="F15" s="31">
        <v>0.5</v>
      </c>
      <c r="G15" s="31">
        <f t="shared" si="1"/>
        <v>8</v>
      </c>
      <c r="H15" s="31">
        <v>0.5</v>
      </c>
      <c r="I15" s="31">
        <f t="shared" si="2"/>
        <v>8</v>
      </c>
      <c r="J15" s="31">
        <v>0</v>
      </c>
      <c r="K15" s="31">
        <v>0</v>
      </c>
      <c r="L15" s="31">
        <v>0</v>
      </c>
      <c r="M15" s="31">
        <v>0</v>
      </c>
      <c r="N15" s="31">
        <v>8</v>
      </c>
      <c r="O15" s="31" t="s">
        <v>44</v>
      </c>
      <c r="P15" s="31" t="s">
        <v>45</v>
      </c>
    </row>
    <row r="16" spans="1:16" s="22" customFormat="1" ht="12" customHeight="1">
      <c r="A16" s="31">
        <v>2019</v>
      </c>
      <c r="B16" s="31" t="s">
        <v>31</v>
      </c>
      <c r="C16" s="32" t="s">
        <v>54</v>
      </c>
      <c r="D16" s="31" t="s">
        <v>55</v>
      </c>
      <c r="E16" s="31" t="s">
        <v>34</v>
      </c>
      <c r="F16" s="31">
        <v>2</v>
      </c>
      <c r="G16" s="31">
        <f t="shared" si="1"/>
        <v>32</v>
      </c>
      <c r="H16" s="31">
        <v>2</v>
      </c>
      <c r="I16" s="31">
        <f t="shared" si="2"/>
        <v>32</v>
      </c>
      <c r="J16" s="31">
        <v>0</v>
      </c>
      <c r="K16" s="31">
        <v>0</v>
      </c>
      <c r="L16" s="31">
        <v>0</v>
      </c>
      <c r="M16" s="31">
        <v>0</v>
      </c>
      <c r="N16" s="31">
        <v>1</v>
      </c>
      <c r="O16" s="31" t="s">
        <v>44</v>
      </c>
      <c r="P16" s="31" t="s">
        <v>56</v>
      </c>
    </row>
    <row r="17" spans="1:16" s="23" customFormat="1" ht="12" customHeight="1">
      <c r="A17" s="31">
        <v>2019</v>
      </c>
      <c r="B17" s="31" t="s">
        <v>31</v>
      </c>
      <c r="C17" s="32" t="s">
        <v>57</v>
      </c>
      <c r="D17" s="31" t="s">
        <v>33</v>
      </c>
      <c r="E17" s="31" t="s">
        <v>34</v>
      </c>
      <c r="F17" s="31">
        <v>2</v>
      </c>
      <c r="G17" s="31">
        <f t="shared" si="1"/>
        <v>32</v>
      </c>
      <c r="H17" s="31">
        <v>2</v>
      </c>
      <c r="I17" s="31">
        <f t="shared" si="2"/>
        <v>32</v>
      </c>
      <c r="J17" s="31">
        <v>0</v>
      </c>
      <c r="K17" s="31">
        <v>0</v>
      </c>
      <c r="L17" s="31">
        <v>0</v>
      </c>
      <c r="M17" s="31">
        <v>0</v>
      </c>
      <c r="N17" s="31" t="s">
        <v>58</v>
      </c>
      <c r="O17" s="31" t="s">
        <v>44</v>
      </c>
      <c r="P17" s="31" t="s">
        <v>56</v>
      </c>
    </row>
    <row r="18" spans="1:16" s="22" customFormat="1" ht="12" customHeight="1">
      <c r="A18" s="31">
        <v>2019</v>
      </c>
      <c r="B18" s="31" t="s">
        <v>31</v>
      </c>
      <c r="C18" s="32" t="s">
        <v>59</v>
      </c>
      <c r="D18" s="31" t="s">
        <v>33</v>
      </c>
      <c r="E18" s="31" t="s">
        <v>34</v>
      </c>
      <c r="F18" s="31">
        <v>1</v>
      </c>
      <c r="G18" s="31">
        <f t="shared" si="1"/>
        <v>16</v>
      </c>
      <c r="H18" s="31">
        <v>1</v>
      </c>
      <c r="I18" s="31">
        <f t="shared" si="2"/>
        <v>16</v>
      </c>
      <c r="J18" s="31">
        <v>0</v>
      </c>
      <c r="K18" s="31">
        <v>0</v>
      </c>
      <c r="L18" s="31">
        <v>0</v>
      </c>
      <c r="M18" s="31">
        <v>0</v>
      </c>
      <c r="N18" s="31">
        <v>5</v>
      </c>
      <c r="O18" s="31" t="s">
        <v>44</v>
      </c>
      <c r="P18" s="31" t="s">
        <v>60</v>
      </c>
    </row>
    <row r="19" spans="1:16" s="22" customFormat="1" ht="12" customHeight="1">
      <c r="A19" s="31">
        <v>2019</v>
      </c>
      <c r="B19" s="31" t="s">
        <v>31</v>
      </c>
      <c r="C19" s="32" t="s">
        <v>61</v>
      </c>
      <c r="D19" s="31" t="s">
        <v>33</v>
      </c>
      <c r="E19" s="31" t="s">
        <v>34</v>
      </c>
      <c r="F19" s="31">
        <v>1</v>
      </c>
      <c r="G19" s="31">
        <f t="shared" si="1"/>
        <v>16</v>
      </c>
      <c r="H19" s="31">
        <v>1</v>
      </c>
      <c r="I19" s="31">
        <f t="shared" si="2"/>
        <v>16</v>
      </c>
      <c r="J19" s="31">
        <v>0</v>
      </c>
      <c r="K19" s="31">
        <v>0</v>
      </c>
      <c r="L19" s="31">
        <v>0</v>
      </c>
      <c r="M19" s="31">
        <v>0</v>
      </c>
      <c r="N19" s="31" t="s">
        <v>62</v>
      </c>
      <c r="O19" s="31" t="s">
        <v>44</v>
      </c>
      <c r="P19" s="31" t="s">
        <v>60</v>
      </c>
    </row>
    <row r="20" spans="1:16" s="22" customFormat="1" ht="12" customHeight="1">
      <c r="A20" s="31">
        <v>2019</v>
      </c>
      <c r="B20" s="31" t="s">
        <v>31</v>
      </c>
      <c r="C20" s="32" t="s">
        <v>63</v>
      </c>
      <c r="D20" s="31" t="s">
        <v>33</v>
      </c>
      <c r="E20" s="31" t="s">
        <v>34</v>
      </c>
      <c r="F20" s="31">
        <v>1</v>
      </c>
      <c r="G20" s="31">
        <f t="shared" si="1"/>
        <v>16</v>
      </c>
      <c r="H20" s="31">
        <v>1</v>
      </c>
      <c r="I20" s="31">
        <f t="shared" si="2"/>
        <v>16</v>
      </c>
      <c r="J20" s="31">
        <v>0</v>
      </c>
      <c r="K20" s="31">
        <v>0</v>
      </c>
      <c r="L20" s="31">
        <v>0</v>
      </c>
      <c r="M20" s="31">
        <v>0</v>
      </c>
      <c r="N20" s="31" t="s">
        <v>64</v>
      </c>
      <c r="O20" s="31" t="s">
        <v>44</v>
      </c>
      <c r="P20" s="31" t="s">
        <v>60</v>
      </c>
    </row>
    <row r="21" spans="1:16" s="24" customFormat="1" ht="12" customHeight="1">
      <c r="A21" s="31">
        <v>2019</v>
      </c>
      <c r="B21" s="31" t="s">
        <v>31</v>
      </c>
      <c r="C21" s="32" t="s">
        <v>65</v>
      </c>
      <c r="D21" s="31" t="s">
        <v>66</v>
      </c>
      <c r="E21" s="31" t="s">
        <v>34</v>
      </c>
      <c r="F21" s="31">
        <v>6</v>
      </c>
      <c r="G21" s="31">
        <f t="shared" si="1"/>
        <v>96</v>
      </c>
      <c r="H21" s="31">
        <v>6</v>
      </c>
      <c r="I21" s="31">
        <f t="shared" si="2"/>
        <v>96</v>
      </c>
      <c r="J21" s="31">
        <v>0</v>
      </c>
      <c r="K21" s="31">
        <v>0</v>
      </c>
      <c r="L21" s="31">
        <v>0</v>
      </c>
      <c r="M21" s="31">
        <v>0</v>
      </c>
      <c r="N21" s="31">
        <v>0</v>
      </c>
      <c r="O21" s="31" t="s">
        <v>44</v>
      </c>
      <c r="P21" s="31" t="s">
        <v>67</v>
      </c>
    </row>
    <row r="22" spans="1:16" s="22" customFormat="1" ht="12" customHeight="1">
      <c r="A22" s="31">
        <v>2019</v>
      </c>
      <c r="B22" s="31" t="s">
        <v>31</v>
      </c>
      <c r="C22" s="32" t="s">
        <v>68</v>
      </c>
      <c r="D22" s="31" t="s">
        <v>50</v>
      </c>
      <c r="E22" s="31" t="s">
        <v>34</v>
      </c>
      <c r="F22" s="31">
        <v>2</v>
      </c>
      <c r="G22" s="31">
        <f t="shared" si="1"/>
        <v>32</v>
      </c>
      <c r="H22" s="31">
        <v>2</v>
      </c>
      <c r="I22" s="31">
        <f t="shared" si="2"/>
        <v>32</v>
      </c>
      <c r="J22" s="31">
        <v>0</v>
      </c>
      <c r="K22" s="31">
        <v>0</v>
      </c>
      <c r="L22" s="31">
        <v>0</v>
      </c>
      <c r="M22" s="31">
        <v>0</v>
      </c>
      <c r="N22" s="31">
        <v>0</v>
      </c>
      <c r="O22" s="31" t="s">
        <v>44</v>
      </c>
      <c r="P22" s="31" t="s">
        <v>69</v>
      </c>
    </row>
    <row r="23" spans="1:16" s="22" customFormat="1" ht="12" customHeight="1">
      <c r="A23" s="31">
        <v>2019</v>
      </c>
      <c r="B23" s="31" t="s">
        <v>31</v>
      </c>
      <c r="C23" s="32" t="s">
        <v>70</v>
      </c>
      <c r="D23" s="31" t="s">
        <v>55</v>
      </c>
      <c r="E23" s="31" t="s">
        <v>34</v>
      </c>
      <c r="F23" s="31">
        <v>1</v>
      </c>
      <c r="G23" s="31">
        <f t="shared" si="1"/>
        <v>16</v>
      </c>
      <c r="H23" s="31">
        <v>1</v>
      </c>
      <c r="I23" s="31">
        <f t="shared" si="2"/>
        <v>16</v>
      </c>
      <c r="J23" s="31">
        <v>0</v>
      </c>
      <c r="K23" s="31">
        <v>0</v>
      </c>
      <c r="L23" s="31">
        <v>0</v>
      </c>
      <c r="M23" s="31">
        <v>0</v>
      </c>
      <c r="N23" s="31">
        <v>10</v>
      </c>
      <c r="O23" s="31" t="s">
        <v>44</v>
      </c>
      <c r="P23" s="31" t="s">
        <v>71</v>
      </c>
    </row>
    <row r="24" spans="1:16" s="22" customFormat="1" ht="12" customHeight="1">
      <c r="A24" s="31">
        <v>2019</v>
      </c>
      <c r="B24" s="31" t="s">
        <v>31</v>
      </c>
      <c r="C24" s="32" t="s">
        <v>72</v>
      </c>
      <c r="D24" s="31" t="s">
        <v>50</v>
      </c>
      <c r="E24" s="31" t="s">
        <v>34</v>
      </c>
      <c r="F24" s="31">
        <v>4</v>
      </c>
      <c r="G24" s="31">
        <f t="shared" si="1"/>
        <v>64</v>
      </c>
      <c r="H24" s="31">
        <v>4</v>
      </c>
      <c r="I24" s="31">
        <v>64</v>
      </c>
      <c r="J24" s="31">
        <v>0</v>
      </c>
      <c r="K24" s="31">
        <v>0</v>
      </c>
      <c r="L24" s="31">
        <v>0</v>
      </c>
      <c r="M24" s="31">
        <v>0</v>
      </c>
      <c r="N24" s="31">
        <v>0</v>
      </c>
      <c r="O24" s="31" t="s">
        <v>44</v>
      </c>
      <c r="P24" s="31" t="s">
        <v>71</v>
      </c>
    </row>
    <row r="25" spans="1:16" s="24" customFormat="1" ht="12" customHeight="1">
      <c r="A25" s="31">
        <v>2019</v>
      </c>
      <c r="B25" s="31" t="s">
        <v>31</v>
      </c>
      <c r="C25" s="32" t="s">
        <v>73</v>
      </c>
      <c r="D25" s="31" t="s">
        <v>55</v>
      </c>
      <c r="E25" s="31" t="s">
        <v>34</v>
      </c>
      <c r="F25" s="31">
        <v>2</v>
      </c>
      <c r="G25" s="31">
        <f t="shared" si="1"/>
        <v>32</v>
      </c>
      <c r="H25" s="31">
        <v>2</v>
      </c>
      <c r="I25" s="31">
        <f aca="true" t="shared" si="3" ref="I25:I32">H25*16</f>
        <v>32</v>
      </c>
      <c r="J25" s="31">
        <v>0</v>
      </c>
      <c r="K25" s="31">
        <v>0</v>
      </c>
      <c r="L25" s="31">
        <v>0</v>
      </c>
      <c r="M25" s="31">
        <v>0</v>
      </c>
      <c r="N25" s="31">
        <v>5</v>
      </c>
      <c r="O25" s="31" t="s">
        <v>44</v>
      </c>
      <c r="P25" s="31" t="s">
        <v>74</v>
      </c>
    </row>
    <row r="26" spans="1:16" s="24" customFormat="1" ht="12" customHeight="1">
      <c r="A26" s="31">
        <v>2019</v>
      </c>
      <c r="B26" s="31" t="s">
        <v>31</v>
      </c>
      <c r="C26" s="33" t="s">
        <v>75</v>
      </c>
      <c r="D26" s="31" t="s">
        <v>33</v>
      </c>
      <c r="E26" s="31" t="s">
        <v>34</v>
      </c>
      <c r="F26" s="31">
        <v>1</v>
      </c>
      <c r="G26" s="31">
        <f t="shared" si="1"/>
        <v>16</v>
      </c>
      <c r="H26" s="34">
        <v>0.5</v>
      </c>
      <c r="I26" s="34">
        <f t="shared" si="3"/>
        <v>8</v>
      </c>
      <c r="J26" s="34">
        <v>0.5</v>
      </c>
      <c r="K26" s="34">
        <f>J26*16</f>
        <v>8</v>
      </c>
      <c r="L26" s="34">
        <v>0</v>
      </c>
      <c r="M26" s="34">
        <v>0</v>
      </c>
      <c r="N26" s="34">
        <v>4</v>
      </c>
      <c r="O26" s="39" t="s">
        <v>44</v>
      </c>
      <c r="P26" s="39" t="s">
        <v>76</v>
      </c>
    </row>
    <row r="27" spans="1:16" s="24" customFormat="1" ht="12" customHeight="1">
      <c r="A27" s="31">
        <v>2019</v>
      </c>
      <c r="B27" s="31" t="s">
        <v>31</v>
      </c>
      <c r="C27" s="33" t="s">
        <v>77</v>
      </c>
      <c r="D27" s="31" t="s">
        <v>33</v>
      </c>
      <c r="E27" s="31" t="s">
        <v>34</v>
      </c>
      <c r="F27" s="31">
        <v>1</v>
      </c>
      <c r="G27" s="31">
        <f t="shared" si="1"/>
        <v>16</v>
      </c>
      <c r="H27" s="34">
        <v>0.5</v>
      </c>
      <c r="I27" s="34">
        <f t="shared" si="3"/>
        <v>8</v>
      </c>
      <c r="J27" s="34">
        <v>0.5</v>
      </c>
      <c r="K27" s="34">
        <f>J27*16</f>
        <v>8</v>
      </c>
      <c r="L27" s="34">
        <v>0</v>
      </c>
      <c r="M27" s="34">
        <v>0</v>
      </c>
      <c r="N27" s="34">
        <v>4</v>
      </c>
      <c r="O27" s="39" t="s">
        <v>44</v>
      </c>
      <c r="P27" s="39" t="s">
        <v>76</v>
      </c>
    </row>
    <row r="28" spans="1:16" s="24" customFormat="1" ht="12" customHeight="1">
      <c r="A28" s="31">
        <v>2019</v>
      </c>
      <c r="B28" s="31" t="s">
        <v>31</v>
      </c>
      <c r="C28" s="33" t="s">
        <v>78</v>
      </c>
      <c r="D28" s="31" t="s">
        <v>33</v>
      </c>
      <c r="E28" s="31" t="s">
        <v>34</v>
      </c>
      <c r="F28" s="31">
        <v>1</v>
      </c>
      <c r="G28" s="31">
        <f t="shared" si="1"/>
        <v>16</v>
      </c>
      <c r="H28" s="34">
        <v>0.5</v>
      </c>
      <c r="I28" s="34">
        <f t="shared" si="3"/>
        <v>8</v>
      </c>
      <c r="J28" s="34">
        <v>0.5</v>
      </c>
      <c r="K28" s="34">
        <f>J28*16</f>
        <v>8</v>
      </c>
      <c r="L28" s="34">
        <v>0</v>
      </c>
      <c r="M28" s="34">
        <v>0</v>
      </c>
      <c r="N28" s="34">
        <v>4</v>
      </c>
      <c r="O28" s="39" t="s">
        <v>44</v>
      </c>
      <c r="P28" s="39" t="s">
        <v>76</v>
      </c>
    </row>
    <row r="29" spans="1:16" s="24" customFormat="1" ht="12" customHeight="1">
      <c r="A29" s="31">
        <v>2019</v>
      </c>
      <c r="B29" s="31" t="s">
        <v>31</v>
      </c>
      <c r="C29" s="35" t="s">
        <v>79</v>
      </c>
      <c r="D29" s="31" t="s">
        <v>33</v>
      </c>
      <c r="E29" s="31" t="s">
        <v>34</v>
      </c>
      <c r="F29" s="31">
        <v>1.5</v>
      </c>
      <c r="G29" s="31">
        <f t="shared" si="1"/>
        <v>24</v>
      </c>
      <c r="H29" s="34">
        <v>1.5</v>
      </c>
      <c r="I29" s="34">
        <f t="shared" si="3"/>
        <v>24</v>
      </c>
      <c r="J29" s="34">
        <v>0</v>
      </c>
      <c r="K29" s="34">
        <v>0</v>
      </c>
      <c r="L29" s="34">
        <v>0</v>
      </c>
      <c r="M29" s="34">
        <v>0</v>
      </c>
      <c r="N29" s="34">
        <v>1</v>
      </c>
      <c r="O29" s="39" t="s">
        <v>44</v>
      </c>
      <c r="P29" s="39" t="s">
        <v>80</v>
      </c>
    </row>
    <row r="30" spans="1:16" s="25" customFormat="1" ht="12" customHeight="1">
      <c r="A30" s="31">
        <v>2019</v>
      </c>
      <c r="B30" s="31" t="s">
        <v>31</v>
      </c>
      <c r="C30" s="32" t="s">
        <v>81</v>
      </c>
      <c r="D30" s="31" t="s">
        <v>33</v>
      </c>
      <c r="E30" s="31" t="s">
        <v>82</v>
      </c>
      <c r="F30" s="31">
        <v>3.5</v>
      </c>
      <c r="G30" s="31">
        <f aca="true" t="shared" si="4" ref="G30:G39">F30*16</f>
        <v>56</v>
      </c>
      <c r="H30" s="31">
        <v>3.5</v>
      </c>
      <c r="I30" s="31">
        <f t="shared" si="3"/>
        <v>56</v>
      </c>
      <c r="J30" s="31">
        <v>0</v>
      </c>
      <c r="K30" s="31">
        <v>0</v>
      </c>
      <c r="L30" s="31">
        <v>0</v>
      </c>
      <c r="M30" s="31">
        <v>0</v>
      </c>
      <c r="N30" s="31">
        <v>2</v>
      </c>
      <c r="O30" s="31" t="s">
        <v>35</v>
      </c>
      <c r="P30" s="31" t="s">
        <v>83</v>
      </c>
    </row>
    <row r="31" spans="1:16" s="24" customFormat="1" ht="12" customHeight="1">
      <c r="A31" s="31">
        <v>2019</v>
      </c>
      <c r="B31" s="31" t="s">
        <v>31</v>
      </c>
      <c r="C31" s="32" t="s">
        <v>84</v>
      </c>
      <c r="D31" s="31" t="s">
        <v>33</v>
      </c>
      <c r="E31" s="31" t="s">
        <v>82</v>
      </c>
      <c r="F31" s="31">
        <v>4.5</v>
      </c>
      <c r="G31" s="31">
        <f t="shared" si="4"/>
        <v>72</v>
      </c>
      <c r="H31" s="31">
        <v>4.5</v>
      </c>
      <c r="I31" s="31">
        <f t="shared" si="3"/>
        <v>72</v>
      </c>
      <c r="J31" s="31">
        <v>0</v>
      </c>
      <c r="K31" s="31">
        <v>0</v>
      </c>
      <c r="L31" s="31">
        <v>0</v>
      </c>
      <c r="M31" s="31">
        <v>0</v>
      </c>
      <c r="N31" s="31">
        <v>3</v>
      </c>
      <c r="O31" s="31" t="s">
        <v>35</v>
      </c>
      <c r="P31" s="31" t="s">
        <v>85</v>
      </c>
    </row>
    <row r="32" spans="1:16" s="24" customFormat="1" ht="12" customHeight="1">
      <c r="A32" s="31">
        <v>2019</v>
      </c>
      <c r="B32" s="31" t="s">
        <v>31</v>
      </c>
      <c r="C32" s="32" t="s">
        <v>86</v>
      </c>
      <c r="D32" s="31" t="s">
        <v>33</v>
      </c>
      <c r="E32" s="31" t="s">
        <v>82</v>
      </c>
      <c r="F32" s="31">
        <v>4.5</v>
      </c>
      <c r="G32" s="31">
        <f t="shared" si="4"/>
        <v>72</v>
      </c>
      <c r="H32" s="31">
        <v>4.5</v>
      </c>
      <c r="I32" s="31">
        <f t="shared" si="3"/>
        <v>72</v>
      </c>
      <c r="J32" s="31">
        <v>0</v>
      </c>
      <c r="K32" s="31">
        <v>0</v>
      </c>
      <c r="L32" s="31">
        <v>0</v>
      </c>
      <c r="M32" s="31">
        <v>0</v>
      </c>
      <c r="N32" s="31">
        <v>4</v>
      </c>
      <c r="O32" s="31" t="s">
        <v>35</v>
      </c>
      <c r="P32" s="31" t="s">
        <v>85</v>
      </c>
    </row>
    <row r="33" spans="1:16" s="24" customFormat="1" ht="12" customHeight="1">
      <c r="A33" s="31">
        <v>2019</v>
      </c>
      <c r="B33" s="31" t="s">
        <v>31</v>
      </c>
      <c r="C33" s="32" t="s">
        <v>87</v>
      </c>
      <c r="D33" s="31" t="s">
        <v>33</v>
      </c>
      <c r="E33" s="31" t="s">
        <v>82</v>
      </c>
      <c r="F33" s="31">
        <v>1.5</v>
      </c>
      <c r="G33" s="31">
        <f t="shared" si="4"/>
        <v>24</v>
      </c>
      <c r="H33" s="31">
        <v>0</v>
      </c>
      <c r="I33" s="31">
        <v>0</v>
      </c>
      <c r="J33" s="31">
        <v>1.5</v>
      </c>
      <c r="K33" s="31">
        <v>24</v>
      </c>
      <c r="L33" s="31">
        <v>0</v>
      </c>
      <c r="M33" s="31">
        <v>0</v>
      </c>
      <c r="N33" s="31">
        <v>3</v>
      </c>
      <c r="O33" s="31" t="s">
        <v>44</v>
      </c>
      <c r="P33" s="31" t="s">
        <v>85</v>
      </c>
    </row>
    <row r="34" spans="1:16" s="24" customFormat="1" ht="12" customHeight="1">
      <c r="A34" s="31">
        <v>2019</v>
      </c>
      <c r="B34" s="31" t="s">
        <v>31</v>
      </c>
      <c r="C34" s="32" t="s">
        <v>88</v>
      </c>
      <c r="D34" s="31" t="s">
        <v>33</v>
      </c>
      <c r="E34" s="31" t="s">
        <v>82</v>
      </c>
      <c r="F34" s="31">
        <v>2</v>
      </c>
      <c r="G34" s="31">
        <f t="shared" si="4"/>
        <v>32</v>
      </c>
      <c r="H34" s="31">
        <v>0</v>
      </c>
      <c r="I34" s="31">
        <v>0</v>
      </c>
      <c r="J34" s="31">
        <v>2</v>
      </c>
      <c r="K34" s="31">
        <v>32</v>
      </c>
      <c r="L34" s="31">
        <v>0</v>
      </c>
      <c r="M34" s="31">
        <v>0</v>
      </c>
      <c r="N34" s="31">
        <v>4</v>
      </c>
      <c r="O34" s="31" t="s">
        <v>44</v>
      </c>
      <c r="P34" s="31" t="s">
        <v>85</v>
      </c>
    </row>
    <row r="35" spans="1:16" s="24" customFormat="1" ht="12" customHeight="1">
      <c r="A35" s="31">
        <v>2019</v>
      </c>
      <c r="B35" s="31" t="s">
        <v>31</v>
      </c>
      <c r="C35" s="32" t="s">
        <v>89</v>
      </c>
      <c r="D35" s="31" t="s">
        <v>33</v>
      </c>
      <c r="E35" s="31" t="s">
        <v>82</v>
      </c>
      <c r="F35" s="31">
        <v>3.5</v>
      </c>
      <c r="G35" s="31">
        <f t="shared" si="4"/>
        <v>56</v>
      </c>
      <c r="H35" s="31">
        <v>2</v>
      </c>
      <c r="I35" s="31">
        <v>32</v>
      </c>
      <c r="J35" s="31">
        <v>1.5</v>
      </c>
      <c r="K35" s="31">
        <v>24</v>
      </c>
      <c r="L35" s="31">
        <v>0</v>
      </c>
      <c r="M35" s="31">
        <v>0</v>
      </c>
      <c r="N35" s="31">
        <v>3</v>
      </c>
      <c r="O35" s="31" t="s">
        <v>35</v>
      </c>
      <c r="P35" s="31" t="s">
        <v>90</v>
      </c>
    </row>
    <row r="36" spans="1:16" s="24" customFormat="1" ht="12" customHeight="1">
      <c r="A36" s="31">
        <v>2019</v>
      </c>
      <c r="B36" s="31" t="s">
        <v>31</v>
      </c>
      <c r="C36" s="32" t="s">
        <v>91</v>
      </c>
      <c r="D36" s="31" t="s">
        <v>33</v>
      </c>
      <c r="E36" s="31" t="s">
        <v>82</v>
      </c>
      <c r="F36" s="31">
        <v>2</v>
      </c>
      <c r="G36" s="31">
        <f t="shared" si="4"/>
        <v>32</v>
      </c>
      <c r="H36" s="31">
        <v>1</v>
      </c>
      <c r="I36" s="31">
        <v>16</v>
      </c>
      <c r="J36" s="31">
        <v>1</v>
      </c>
      <c r="K36" s="31">
        <v>16</v>
      </c>
      <c r="L36" s="31">
        <v>0</v>
      </c>
      <c r="M36" s="31">
        <v>0</v>
      </c>
      <c r="N36" s="31">
        <v>4</v>
      </c>
      <c r="O36" s="31" t="s">
        <v>35</v>
      </c>
      <c r="P36" s="31" t="s">
        <v>90</v>
      </c>
    </row>
    <row r="37" spans="1:16" s="24" customFormat="1" ht="12" customHeight="1">
      <c r="A37" s="31">
        <v>2019</v>
      </c>
      <c r="B37" s="31" t="s">
        <v>31</v>
      </c>
      <c r="C37" s="32" t="s">
        <v>92</v>
      </c>
      <c r="D37" s="31" t="s">
        <v>33</v>
      </c>
      <c r="E37" s="31" t="s">
        <v>82</v>
      </c>
      <c r="F37" s="31">
        <v>4</v>
      </c>
      <c r="G37" s="31">
        <f t="shared" si="4"/>
        <v>64</v>
      </c>
      <c r="H37" s="31">
        <v>3</v>
      </c>
      <c r="I37" s="31">
        <f>H37*16</f>
        <v>48</v>
      </c>
      <c r="J37" s="31">
        <v>1</v>
      </c>
      <c r="K37" s="31">
        <v>16</v>
      </c>
      <c r="L37" s="31">
        <v>0</v>
      </c>
      <c r="M37" s="31">
        <v>0</v>
      </c>
      <c r="N37" s="31">
        <v>6</v>
      </c>
      <c r="O37" s="31" t="s">
        <v>35</v>
      </c>
      <c r="P37" s="31" t="s">
        <v>93</v>
      </c>
    </row>
    <row r="38" spans="1:16" s="24" customFormat="1" ht="12" customHeight="1">
      <c r="A38" s="31">
        <v>2019</v>
      </c>
      <c r="B38" s="31" t="s">
        <v>31</v>
      </c>
      <c r="C38" s="32" t="s">
        <v>94</v>
      </c>
      <c r="D38" s="31" t="s">
        <v>33</v>
      </c>
      <c r="E38" s="31" t="s">
        <v>82</v>
      </c>
      <c r="F38" s="31">
        <v>4.5</v>
      </c>
      <c r="G38" s="31">
        <f t="shared" si="4"/>
        <v>72</v>
      </c>
      <c r="H38" s="31">
        <v>4.5</v>
      </c>
      <c r="I38" s="31">
        <f>H38*16</f>
        <v>72</v>
      </c>
      <c r="J38" s="31">
        <v>0</v>
      </c>
      <c r="K38" s="31">
        <v>0</v>
      </c>
      <c r="L38" s="31">
        <v>0</v>
      </c>
      <c r="M38" s="31">
        <v>0</v>
      </c>
      <c r="N38" s="31">
        <v>5</v>
      </c>
      <c r="O38" s="31" t="s">
        <v>35</v>
      </c>
      <c r="P38" s="31" t="s">
        <v>80</v>
      </c>
    </row>
    <row r="39" spans="1:16" s="24" customFormat="1" ht="12" customHeight="1">
      <c r="A39" s="31">
        <v>2019</v>
      </c>
      <c r="B39" s="31" t="s">
        <v>31</v>
      </c>
      <c r="C39" s="32" t="s">
        <v>95</v>
      </c>
      <c r="D39" s="31" t="s">
        <v>33</v>
      </c>
      <c r="E39" s="31" t="s">
        <v>82</v>
      </c>
      <c r="F39" s="31">
        <v>4</v>
      </c>
      <c r="G39" s="31">
        <f t="shared" si="4"/>
        <v>64</v>
      </c>
      <c r="H39" s="31">
        <v>0</v>
      </c>
      <c r="I39" s="31">
        <v>0</v>
      </c>
      <c r="J39" s="31">
        <v>4</v>
      </c>
      <c r="K39" s="31">
        <v>64</v>
      </c>
      <c r="L39" s="31">
        <v>0</v>
      </c>
      <c r="M39" s="31">
        <v>0</v>
      </c>
      <c r="N39" s="31">
        <v>6</v>
      </c>
      <c r="O39" s="31" t="s">
        <v>44</v>
      </c>
      <c r="P39" s="31" t="s">
        <v>80</v>
      </c>
    </row>
    <row r="40" spans="1:16" s="24" customFormat="1" ht="12" customHeight="1">
      <c r="A40" s="31">
        <v>2019</v>
      </c>
      <c r="B40" s="31" t="s">
        <v>31</v>
      </c>
      <c r="C40" s="36" t="s">
        <v>96</v>
      </c>
      <c r="D40" s="31" t="s">
        <v>97</v>
      </c>
      <c r="E40" s="31" t="s">
        <v>98</v>
      </c>
      <c r="F40" s="31">
        <v>1</v>
      </c>
      <c r="G40" s="31"/>
      <c r="H40" s="31"/>
      <c r="I40" s="31"/>
      <c r="J40" s="31">
        <v>0</v>
      </c>
      <c r="K40" s="31">
        <v>0</v>
      </c>
      <c r="L40" s="31">
        <v>0</v>
      </c>
      <c r="M40" s="31">
        <v>0</v>
      </c>
      <c r="N40" s="31">
        <v>0</v>
      </c>
      <c r="O40" s="31" t="s">
        <v>44</v>
      </c>
      <c r="P40" s="31" t="s">
        <v>80</v>
      </c>
    </row>
    <row r="41" spans="1:16" s="24" customFormat="1" ht="12" customHeight="1">
      <c r="A41" s="31">
        <v>2019</v>
      </c>
      <c r="B41" s="31" t="s">
        <v>31</v>
      </c>
      <c r="C41" s="37" t="s">
        <v>99</v>
      </c>
      <c r="D41" s="31" t="s">
        <v>97</v>
      </c>
      <c r="E41" s="31" t="s">
        <v>98</v>
      </c>
      <c r="F41" s="31">
        <v>1</v>
      </c>
      <c r="G41" s="31"/>
      <c r="H41" s="31"/>
      <c r="I41" s="31"/>
      <c r="J41" s="31">
        <v>0</v>
      </c>
      <c r="K41" s="31">
        <v>0</v>
      </c>
      <c r="L41" s="31">
        <v>0</v>
      </c>
      <c r="M41" s="31">
        <v>0</v>
      </c>
      <c r="N41" s="31">
        <v>0</v>
      </c>
      <c r="O41" s="31" t="s">
        <v>44</v>
      </c>
      <c r="P41" s="31" t="s">
        <v>80</v>
      </c>
    </row>
    <row r="42" spans="1:16" s="21" customFormat="1" ht="13.5">
      <c r="A42" s="31">
        <v>2019</v>
      </c>
      <c r="B42" s="31" t="s">
        <v>31</v>
      </c>
      <c r="C42" s="37" t="s">
        <v>100</v>
      </c>
      <c r="D42" s="31" t="s">
        <v>97</v>
      </c>
      <c r="E42" s="31" t="s">
        <v>98</v>
      </c>
      <c r="F42" s="31">
        <v>0.5</v>
      </c>
      <c r="G42" s="31">
        <v>8</v>
      </c>
      <c r="H42" s="31">
        <v>0</v>
      </c>
      <c r="I42" s="31">
        <v>0</v>
      </c>
      <c r="J42" s="31">
        <v>0</v>
      </c>
      <c r="K42" s="31">
        <v>0</v>
      </c>
      <c r="L42" s="31">
        <v>0</v>
      </c>
      <c r="M42" s="31">
        <v>0</v>
      </c>
      <c r="N42" s="31">
        <v>4</v>
      </c>
      <c r="O42" s="31" t="s">
        <v>44</v>
      </c>
      <c r="P42" s="31" t="s">
        <v>80</v>
      </c>
    </row>
    <row r="43" spans="1:16" s="21" customFormat="1" ht="13.5">
      <c r="A43" s="31">
        <v>2019</v>
      </c>
      <c r="B43" s="31" t="s">
        <v>31</v>
      </c>
      <c r="C43" s="37" t="s">
        <v>101</v>
      </c>
      <c r="D43" s="31" t="s">
        <v>97</v>
      </c>
      <c r="E43" s="31" t="s">
        <v>98</v>
      </c>
      <c r="F43" s="31">
        <v>1</v>
      </c>
      <c r="G43" s="31">
        <v>16</v>
      </c>
      <c r="H43" s="31">
        <v>0</v>
      </c>
      <c r="I43" s="31">
        <v>0</v>
      </c>
      <c r="J43" s="31">
        <v>0</v>
      </c>
      <c r="K43" s="31">
        <v>0</v>
      </c>
      <c r="L43" s="31">
        <v>0</v>
      </c>
      <c r="M43" s="31">
        <v>0</v>
      </c>
      <c r="N43" s="31">
        <v>8</v>
      </c>
      <c r="O43" s="31" t="s">
        <v>44</v>
      </c>
      <c r="P43" s="31" t="s">
        <v>80</v>
      </c>
    </row>
    <row r="44" spans="1:16" s="21" customFormat="1" ht="13.5">
      <c r="A44" s="31">
        <v>2019</v>
      </c>
      <c r="B44" s="31" t="s">
        <v>31</v>
      </c>
      <c r="C44" s="37" t="s">
        <v>102</v>
      </c>
      <c r="D44" s="31" t="s">
        <v>97</v>
      </c>
      <c r="E44" s="31" t="s">
        <v>98</v>
      </c>
      <c r="F44" s="31">
        <v>1</v>
      </c>
      <c r="G44" s="31">
        <v>16</v>
      </c>
      <c r="H44" s="31">
        <v>0</v>
      </c>
      <c r="I44" s="31">
        <v>0</v>
      </c>
      <c r="J44" s="31">
        <v>0</v>
      </c>
      <c r="K44" s="31">
        <v>0</v>
      </c>
      <c r="L44" s="31">
        <v>0</v>
      </c>
      <c r="M44" s="31">
        <v>0</v>
      </c>
      <c r="N44" s="31">
        <v>9</v>
      </c>
      <c r="O44" s="31" t="s">
        <v>44</v>
      </c>
      <c r="P44" s="31" t="s">
        <v>80</v>
      </c>
    </row>
    <row r="45" spans="1:16" s="21" customFormat="1" ht="13.5">
      <c r="A45" s="31">
        <v>2019</v>
      </c>
      <c r="B45" s="31" t="s">
        <v>31</v>
      </c>
      <c r="C45" s="37" t="s">
        <v>103</v>
      </c>
      <c r="D45" s="31" t="s">
        <v>97</v>
      </c>
      <c r="E45" s="31" t="s">
        <v>98</v>
      </c>
      <c r="F45" s="31">
        <v>1.5</v>
      </c>
      <c r="G45" s="31">
        <v>24</v>
      </c>
      <c r="H45" s="31">
        <v>1</v>
      </c>
      <c r="I45" s="31">
        <v>16</v>
      </c>
      <c r="J45" s="31">
        <v>0.5</v>
      </c>
      <c r="K45" s="31">
        <v>8</v>
      </c>
      <c r="L45" s="31">
        <v>0</v>
      </c>
      <c r="M45" s="31">
        <v>0</v>
      </c>
      <c r="N45" s="31">
        <v>8</v>
      </c>
      <c r="O45" s="31" t="s">
        <v>44</v>
      </c>
      <c r="P45" s="31" t="s">
        <v>80</v>
      </c>
    </row>
    <row r="46" spans="1:16" s="21" customFormat="1" ht="13.5">
      <c r="A46" s="31">
        <v>2019</v>
      </c>
      <c r="B46" s="31" t="s">
        <v>31</v>
      </c>
      <c r="C46" s="37" t="s">
        <v>104</v>
      </c>
      <c r="D46" s="31" t="s">
        <v>97</v>
      </c>
      <c r="E46" s="31" t="s">
        <v>98</v>
      </c>
      <c r="F46" s="31">
        <v>2.5</v>
      </c>
      <c r="G46" s="31">
        <v>40</v>
      </c>
      <c r="H46" s="31">
        <v>2</v>
      </c>
      <c r="I46" s="31">
        <v>32</v>
      </c>
      <c r="J46" s="31">
        <v>0.5</v>
      </c>
      <c r="K46" s="31">
        <v>8</v>
      </c>
      <c r="L46" s="31">
        <v>0</v>
      </c>
      <c r="M46" s="31">
        <v>0</v>
      </c>
      <c r="N46" s="31">
        <v>7</v>
      </c>
      <c r="O46" s="31" t="s">
        <v>44</v>
      </c>
      <c r="P46" s="31" t="s">
        <v>80</v>
      </c>
    </row>
    <row r="47" spans="1:16" s="21" customFormat="1" ht="13.5">
      <c r="A47" s="31">
        <v>2019</v>
      </c>
      <c r="B47" s="31" t="s">
        <v>31</v>
      </c>
      <c r="C47" s="37" t="s">
        <v>105</v>
      </c>
      <c r="D47" s="31" t="s">
        <v>97</v>
      </c>
      <c r="E47" s="31" t="s">
        <v>98</v>
      </c>
      <c r="F47" s="31">
        <v>1.5</v>
      </c>
      <c r="G47" s="31">
        <v>24</v>
      </c>
      <c r="H47" s="31">
        <v>1</v>
      </c>
      <c r="I47" s="31">
        <v>16</v>
      </c>
      <c r="J47" s="31">
        <v>0.5</v>
      </c>
      <c r="K47" s="31">
        <v>8</v>
      </c>
      <c r="L47" s="31">
        <v>0</v>
      </c>
      <c r="M47" s="31">
        <v>0</v>
      </c>
      <c r="N47" s="31">
        <v>9</v>
      </c>
      <c r="O47" s="31" t="s">
        <v>44</v>
      </c>
      <c r="P47" s="31" t="s">
        <v>80</v>
      </c>
    </row>
    <row r="48" spans="1:16" s="21" customFormat="1" ht="13.5">
      <c r="A48" s="31">
        <v>2019</v>
      </c>
      <c r="B48" s="31" t="s">
        <v>31</v>
      </c>
      <c r="C48" s="37" t="s">
        <v>106</v>
      </c>
      <c r="D48" s="31" t="s">
        <v>97</v>
      </c>
      <c r="E48" s="31" t="s">
        <v>98</v>
      </c>
      <c r="F48" s="31">
        <v>1.5</v>
      </c>
      <c r="G48" s="31">
        <v>24</v>
      </c>
      <c r="H48" s="31">
        <v>1</v>
      </c>
      <c r="I48" s="31">
        <v>16</v>
      </c>
      <c r="J48" s="31">
        <v>0.5</v>
      </c>
      <c r="K48" s="31">
        <v>8</v>
      </c>
      <c r="L48" s="31">
        <v>0</v>
      </c>
      <c r="M48" s="31">
        <v>0</v>
      </c>
      <c r="N48" s="31">
        <v>9</v>
      </c>
      <c r="O48" s="31" t="s">
        <v>44</v>
      </c>
      <c r="P48" s="31" t="s">
        <v>80</v>
      </c>
    </row>
    <row r="49" spans="1:16" s="21" customFormat="1" ht="13.5">
      <c r="A49" s="31">
        <v>2019</v>
      </c>
      <c r="B49" s="31" t="s">
        <v>31</v>
      </c>
      <c r="C49" s="37" t="s">
        <v>107</v>
      </c>
      <c r="D49" s="31" t="s">
        <v>97</v>
      </c>
      <c r="E49" s="31" t="s">
        <v>98</v>
      </c>
      <c r="F49" s="31">
        <v>2</v>
      </c>
      <c r="G49" s="31">
        <v>32</v>
      </c>
      <c r="H49" s="31">
        <v>1.5</v>
      </c>
      <c r="I49" s="31">
        <v>24</v>
      </c>
      <c r="J49" s="31">
        <v>0.5</v>
      </c>
      <c r="K49" s="31">
        <v>8</v>
      </c>
      <c r="L49" s="31">
        <v>0</v>
      </c>
      <c r="M49" s="31">
        <v>0</v>
      </c>
      <c r="N49" s="31">
        <v>8</v>
      </c>
      <c r="O49" s="31" t="s">
        <v>44</v>
      </c>
      <c r="P49" s="31" t="s">
        <v>80</v>
      </c>
    </row>
    <row r="50" spans="1:16" s="21" customFormat="1" ht="13.5">
      <c r="A50" s="31">
        <v>2019</v>
      </c>
      <c r="B50" s="31" t="s">
        <v>31</v>
      </c>
      <c r="C50" s="37" t="s">
        <v>108</v>
      </c>
      <c r="D50" s="31" t="s">
        <v>97</v>
      </c>
      <c r="E50" s="31" t="s">
        <v>98</v>
      </c>
      <c r="F50" s="31">
        <v>2</v>
      </c>
      <c r="G50" s="31">
        <v>32</v>
      </c>
      <c r="H50" s="31">
        <v>1.5</v>
      </c>
      <c r="I50" s="31">
        <v>24</v>
      </c>
      <c r="J50" s="31">
        <v>0.5</v>
      </c>
      <c r="K50" s="31">
        <v>8</v>
      </c>
      <c r="L50" s="31">
        <v>0</v>
      </c>
      <c r="M50" s="31">
        <v>0</v>
      </c>
      <c r="N50" s="31">
        <v>8</v>
      </c>
      <c r="O50" s="31" t="s">
        <v>44</v>
      </c>
      <c r="P50" s="31" t="s">
        <v>80</v>
      </c>
    </row>
    <row r="51" spans="1:16" s="21" customFormat="1" ht="13.5">
      <c r="A51" s="31">
        <v>2019</v>
      </c>
      <c r="B51" s="31" t="s">
        <v>31</v>
      </c>
      <c r="C51" s="37" t="s">
        <v>109</v>
      </c>
      <c r="D51" s="31" t="s">
        <v>97</v>
      </c>
      <c r="E51" s="31" t="s">
        <v>98</v>
      </c>
      <c r="F51" s="31">
        <v>1.5</v>
      </c>
      <c r="G51" s="31">
        <v>24</v>
      </c>
      <c r="H51" s="31">
        <v>1.5</v>
      </c>
      <c r="I51" s="31">
        <v>24</v>
      </c>
      <c r="J51" s="31">
        <v>0</v>
      </c>
      <c r="K51" s="31">
        <v>0</v>
      </c>
      <c r="L51" s="31">
        <v>0</v>
      </c>
      <c r="M51" s="31">
        <v>0</v>
      </c>
      <c r="N51" s="31">
        <v>7</v>
      </c>
      <c r="O51" s="31" t="s">
        <v>44</v>
      </c>
      <c r="P51" s="31" t="s">
        <v>80</v>
      </c>
    </row>
    <row r="52" spans="1:16" s="21" customFormat="1" ht="13.5">
      <c r="A52" s="31">
        <v>2019</v>
      </c>
      <c r="B52" s="31" t="s">
        <v>31</v>
      </c>
      <c r="C52" s="37" t="s">
        <v>110</v>
      </c>
      <c r="D52" s="31" t="s">
        <v>97</v>
      </c>
      <c r="E52" s="31" t="s">
        <v>98</v>
      </c>
      <c r="F52" s="31">
        <v>1</v>
      </c>
      <c r="G52" s="31">
        <v>16</v>
      </c>
      <c r="H52" s="31">
        <v>1</v>
      </c>
      <c r="I52" s="31">
        <v>16</v>
      </c>
      <c r="J52" s="31">
        <v>0</v>
      </c>
      <c r="K52" s="31">
        <v>0</v>
      </c>
      <c r="L52" s="31">
        <v>0</v>
      </c>
      <c r="M52" s="31">
        <v>0</v>
      </c>
      <c r="N52" s="31">
        <v>9</v>
      </c>
      <c r="O52" s="31" t="s">
        <v>44</v>
      </c>
      <c r="P52" s="31" t="s">
        <v>80</v>
      </c>
    </row>
    <row r="53" spans="1:16" s="21" customFormat="1" ht="13.5">
      <c r="A53" s="31">
        <v>2019</v>
      </c>
      <c r="B53" s="31" t="s">
        <v>31</v>
      </c>
      <c r="C53" s="37" t="s">
        <v>111</v>
      </c>
      <c r="D53" s="31" t="s">
        <v>33</v>
      </c>
      <c r="E53" s="31" t="s">
        <v>112</v>
      </c>
      <c r="F53" s="31">
        <v>4</v>
      </c>
      <c r="G53" s="31">
        <v>64</v>
      </c>
      <c r="H53" s="31">
        <v>2</v>
      </c>
      <c r="I53" s="31">
        <v>32</v>
      </c>
      <c r="J53" s="31">
        <v>2</v>
      </c>
      <c r="K53" s="31">
        <v>32</v>
      </c>
      <c r="L53" s="31">
        <v>0</v>
      </c>
      <c r="M53" s="31">
        <v>0</v>
      </c>
      <c r="N53" s="31">
        <v>7</v>
      </c>
      <c r="O53" s="31" t="s">
        <v>35</v>
      </c>
      <c r="P53" s="31" t="s">
        <v>80</v>
      </c>
    </row>
    <row r="54" spans="1:16" s="21" customFormat="1" ht="13.5">
      <c r="A54" s="31">
        <v>2019</v>
      </c>
      <c r="B54" s="31" t="s">
        <v>31</v>
      </c>
      <c r="C54" s="37" t="s">
        <v>113</v>
      </c>
      <c r="D54" s="31" t="s">
        <v>33</v>
      </c>
      <c r="E54" s="31" t="s">
        <v>112</v>
      </c>
      <c r="F54" s="31">
        <v>4</v>
      </c>
      <c r="G54" s="31">
        <v>64</v>
      </c>
      <c r="H54" s="31">
        <v>3</v>
      </c>
      <c r="I54" s="31">
        <v>48</v>
      </c>
      <c r="J54" s="31">
        <v>1</v>
      </c>
      <c r="K54" s="31">
        <v>16</v>
      </c>
      <c r="L54" s="31">
        <v>0</v>
      </c>
      <c r="M54" s="31">
        <v>0</v>
      </c>
      <c r="N54" s="31">
        <v>7</v>
      </c>
      <c r="O54" s="31" t="s">
        <v>35</v>
      </c>
      <c r="P54" s="31" t="s">
        <v>80</v>
      </c>
    </row>
    <row r="55" spans="1:16" s="21" customFormat="1" ht="13.5">
      <c r="A55" s="31">
        <v>2019</v>
      </c>
      <c r="B55" s="31" t="s">
        <v>31</v>
      </c>
      <c r="C55" s="37" t="s">
        <v>114</v>
      </c>
      <c r="D55" s="31" t="s">
        <v>33</v>
      </c>
      <c r="E55" s="31" t="s">
        <v>112</v>
      </c>
      <c r="F55" s="31">
        <v>4</v>
      </c>
      <c r="G55" s="31">
        <v>64</v>
      </c>
      <c r="H55" s="31">
        <v>3</v>
      </c>
      <c r="I55" s="31">
        <v>48</v>
      </c>
      <c r="J55" s="31">
        <v>1</v>
      </c>
      <c r="K55" s="31">
        <v>16</v>
      </c>
      <c r="L55" s="31">
        <v>0</v>
      </c>
      <c r="M55" s="31">
        <v>0</v>
      </c>
      <c r="N55" s="31">
        <v>7</v>
      </c>
      <c r="O55" s="31" t="s">
        <v>35</v>
      </c>
      <c r="P55" s="31" t="s">
        <v>80</v>
      </c>
    </row>
    <row r="56" spans="1:16" s="21" customFormat="1" ht="13.5">
      <c r="A56" s="31">
        <v>2019</v>
      </c>
      <c r="B56" s="31" t="s">
        <v>31</v>
      </c>
      <c r="C56" s="37" t="s">
        <v>115</v>
      </c>
      <c r="D56" s="31" t="s">
        <v>33</v>
      </c>
      <c r="E56" s="31" t="s">
        <v>112</v>
      </c>
      <c r="F56" s="31">
        <v>2.5</v>
      </c>
      <c r="G56" s="31">
        <f>F56*16</f>
        <v>40</v>
      </c>
      <c r="H56" s="31">
        <v>2</v>
      </c>
      <c r="I56" s="31">
        <v>32</v>
      </c>
      <c r="J56" s="31">
        <v>0.5</v>
      </c>
      <c r="K56" s="31">
        <v>8</v>
      </c>
      <c r="L56" s="31">
        <v>0</v>
      </c>
      <c r="M56" s="31">
        <v>0</v>
      </c>
      <c r="N56" s="31">
        <v>7</v>
      </c>
      <c r="O56" s="31" t="s">
        <v>35</v>
      </c>
      <c r="P56" s="31" t="s">
        <v>80</v>
      </c>
    </row>
    <row r="57" spans="1:16" s="21" customFormat="1" ht="13.5">
      <c r="A57" s="31">
        <v>2019</v>
      </c>
      <c r="B57" s="31" t="s">
        <v>31</v>
      </c>
      <c r="C57" s="37" t="s">
        <v>116</v>
      </c>
      <c r="D57" s="31" t="s">
        <v>33</v>
      </c>
      <c r="E57" s="31" t="s">
        <v>112</v>
      </c>
      <c r="F57" s="31">
        <v>2</v>
      </c>
      <c r="G57" s="31">
        <v>32</v>
      </c>
      <c r="H57" s="31">
        <v>1.5</v>
      </c>
      <c r="I57" s="31">
        <v>24</v>
      </c>
      <c r="J57" s="31">
        <v>0.5</v>
      </c>
      <c r="K57" s="31">
        <v>8</v>
      </c>
      <c r="L57" s="31">
        <v>0</v>
      </c>
      <c r="M57" s="31">
        <v>0</v>
      </c>
      <c r="N57" s="31">
        <v>7</v>
      </c>
      <c r="O57" s="31" t="s">
        <v>35</v>
      </c>
      <c r="P57" s="31" t="s">
        <v>80</v>
      </c>
    </row>
    <row r="58" spans="1:16" s="21" customFormat="1" ht="13.5">
      <c r="A58" s="31">
        <v>2019</v>
      </c>
      <c r="B58" s="31" t="s">
        <v>31</v>
      </c>
      <c r="C58" s="37" t="s">
        <v>117</v>
      </c>
      <c r="D58" s="31" t="s">
        <v>33</v>
      </c>
      <c r="E58" s="31" t="s">
        <v>112</v>
      </c>
      <c r="F58" s="31">
        <v>2</v>
      </c>
      <c r="G58" s="31">
        <v>32</v>
      </c>
      <c r="H58" s="31">
        <v>1.5</v>
      </c>
      <c r="I58" s="31">
        <v>24</v>
      </c>
      <c r="J58" s="31">
        <v>0.5</v>
      </c>
      <c r="K58" s="31">
        <v>8</v>
      </c>
      <c r="L58" s="31">
        <v>0</v>
      </c>
      <c r="M58" s="31">
        <v>0</v>
      </c>
      <c r="N58" s="31">
        <v>8</v>
      </c>
      <c r="O58" s="31" t="s">
        <v>35</v>
      </c>
      <c r="P58" s="31" t="s">
        <v>80</v>
      </c>
    </row>
    <row r="59" spans="1:16" s="21" customFormat="1" ht="13.5">
      <c r="A59" s="31">
        <v>2019</v>
      </c>
      <c r="B59" s="31" t="s">
        <v>31</v>
      </c>
      <c r="C59" s="37" t="s">
        <v>118</v>
      </c>
      <c r="D59" s="31" t="s">
        <v>33</v>
      </c>
      <c r="E59" s="31" t="s">
        <v>119</v>
      </c>
      <c r="F59" s="31">
        <v>3.5</v>
      </c>
      <c r="G59" s="31">
        <v>56</v>
      </c>
      <c r="H59" s="31">
        <v>2.5</v>
      </c>
      <c r="I59" s="31">
        <v>40</v>
      </c>
      <c r="J59" s="31">
        <v>1</v>
      </c>
      <c r="K59" s="31">
        <v>16</v>
      </c>
      <c r="L59" s="31">
        <v>0</v>
      </c>
      <c r="M59" s="31">
        <v>0</v>
      </c>
      <c r="N59" s="31">
        <v>5</v>
      </c>
      <c r="O59" s="31" t="s">
        <v>35</v>
      </c>
      <c r="P59" s="31" t="s">
        <v>80</v>
      </c>
    </row>
    <row r="60" spans="1:16" s="21" customFormat="1" ht="13.5">
      <c r="A60" s="31">
        <v>2019</v>
      </c>
      <c r="B60" s="31" t="s">
        <v>31</v>
      </c>
      <c r="C60" s="37" t="s">
        <v>120</v>
      </c>
      <c r="D60" s="31" t="s">
        <v>33</v>
      </c>
      <c r="E60" s="31" t="s">
        <v>119</v>
      </c>
      <c r="F60" s="31">
        <v>3</v>
      </c>
      <c r="G60" s="31">
        <v>48</v>
      </c>
      <c r="H60" s="31">
        <v>2</v>
      </c>
      <c r="I60" s="31">
        <v>32</v>
      </c>
      <c r="J60" s="31">
        <v>1</v>
      </c>
      <c r="K60" s="31">
        <v>16</v>
      </c>
      <c r="L60" s="31">
        <v>0</v>
      </c>
      <c r="M60" s="31">
        <v>0</v>
      </c>
      <c r="N60" s="31">
        <v>5</v>
      </c>
      <c r="O60" s="31" t="s">
        <v>35</v>
      </c>
      <c r="P60" s="31" t="s">
        <v>80</v>
      </c>
    </row>
    <row r="61" spans="1:16" s="21" customFormat="1" ht="13.5">
      <c r="A61" s="31">
        <v>2019</v>
      </c>
      <c r="B61" s="31" t="s">
        <v>31</v>
      </c>
      <c r="C61" s="37" t="s">
        <v>121</v>
      </c>
      <c r="D61" s="31" t="s">
        <v>33</v>
      </c>
      <c r="E61" s="31" t="s">
        <v>119</v>
      </c>
      <c r="F61" s="31">
        <v>4</v>
      </c>
      <c r="G61" s="31">
        <v>64</v>
      </c>
      <c r="H61" s="31">
        <v>3</v>
      </c>
      <c r="I61" s="31">
        <v>48</v>
      </c>
      <c r="J61" s="31">
        <v>1</v>
      </c>
      <c r="K61" s="31">
        <v>16</v>
      </c>
      <c r="L61" s="31">
        <v>0</v>
      </c>
      <c r="M61" s="31">
        <v>0</v>
      </c>
      <c r="N61" s="31">
        <v>6</v>
      </c>
      <c r="O61" s="31" t="s">
        <v>35</v>
      </c>
      <c r="P61" s="31" t="s">
        <v>80</v>
      </c>
    </row>
    <row r="62" spans="1:16" s="21" customFormat="1" ht="13.5">
      <c r="A62" s="31">
        <v>2019</v>
      </c>
      <c r="B62" s="31" t="s">
        <v>31</v>
      </c>
      <c r="C62" s="37" t="s">
        <v>122</v>
      </c>
      <c r="D62" s="31" t="s">
        <v>33</v>
      </c>
      <c r="E62" s="31" t="s">
        <v>119</v>
      </c>
      <c r="F62" s="31">
        <v>4</v>
      </c>
      <c r="G62" s="31">
        <v>64</v>
      </c>
      <c r="H62" s="31">
        <v>2.5</v>
      </c>
      <c r="I62" s="31">
        <v>40</v>
      </c>
      <c r="J62" s="31">
        <v>1.5</v>
      </c>
      <c r="K62" s="31">
        <v>24</v>
      </c>
      <c r="L62" s="31">
        <v>0</v>
      </c>
      <c r="M62" s="31">
        <v>0</v>
      </c>
      <c r="N62" s="31">
        <v>6</v>
      </c>
      <c r="O62" s="31" t="s">
        <v>35</v>
      </c>
      <c r="P62" s="31" t="s">
        <v>80</v>
      </c>
    </row>
    <row r="63" spans="1:16" s="21" customFormat="1" ht="13.5">
      <c r="A63" s="31">
        <v>2019</v>
      </c>
      <c r="B63" s="31" t="s">
        <v>31</v>
      </c>
      <c r="C63" s="37" t="s">
        <v>123</v>
      </c>
      <c r="D63" s="31" t="s">
        <v>33</v>
      </c>
      <c r="E63" s="31" t="s">
        <v>119</v>
      </c>
      <c r="F63" s="31">
        <v>3</v>
      </c>
      <c r="G63" s="31">
        <v>48</v>
      </c>
      <c r="H63" s="31">
        <v>2.5</v>
      </c>
      <c r="I63" s="31">
        <v>40</v>
      </c>
      <c r="J63" s="31">
        <v>0.5</v>
      </c>
      <c r="K63" s="31">
        <v>8</v>
      </c>
      <c r="L63" s="31">
        <v>0</v>
      </c>
      <c r="M63" s="31">
        <v>0</v>
      </c>
      <c r="N63" s="31">
        <v>6</v>
      </c>
      <c r="O63" s="31" t="s">
        <v>35</v>
      </c>
      <c r="P63" s="31" t="s">
        <v>80</v>
      </c>
    </row>
    <row r="64" spans="1:16" s="21" customFormat="1" ht="13.5">
      <c r="A64" s="31">
        <v>2019</v>
      </c>
      <c r="B64" s="31" t="s">
        <v>31</v>
      </c>
      <c r="C64" s="37" t="s">
        <v>124</v>
      </c>
      <c r="D64" s="31" t="s">
        <v>33</v>
      </c>
      <c r="E64" s="31" t="s">
        <v>119</v>
      </c>
      <c r="F64" s="31">
        <v>2.5</v>
      </c>
      <c r="G64" s="31">
        <v>40</v>
      </c>
      <c r="H64" s="31">
        <v>2</v>
      </c>
      <c r="I64" s="31">
        <v>32</v>
      </c>
      <c r="J64" s="31">
        <v>0.5</v>
      </c>
      <c r="K64" s="31">
        <v>8</v>
      </c>
      <c r="L64" s="31">
        <v>0</v>
      </c>
      <c r="M64" s="31">
        <v>0</v>
      </c>
      <c r="N64" s="31">
        <v>4</v>
      </c>
      <c r="O64" s="31" t="s">
        <v>35</v>
      </c>
      <c r="P64" s="31" t="s">
        <v>80</v>
      </c>
    </row>
    <row r="65" spans="1:16" s="21" customFormat="1" ht="13.5">
      <c r="A65" s="31">
        <v>2019</v>
      </c>
      <c r="B65" s="31" t="s">
        <v>31</v>
      </c>
      <c r="C65" s="37" t="s">
        <v>125</v>
      </c>
      <c r="D65" s="31" t="s">
        <v>55</v>
      </c>
      <c r="E65" s="31" t="s">
        <v>126</v>
      </c>
      <c r="F65" s="31">
        <v>1</v>
      </c>
      <c r="G65" s="31">
        <v>30</v>
      </c>
      <c r="H65" s="31">
        <v>0</v>
      </c>
      <c r="I65" s="31">
        <v>0</v>
      </c>
      <c r="J65" s="31">
        <v>0</v>
      </c>
      <c r="K65" s="31">
        <v>0</v>
      </c>
      <c r="L65" s="31">
        <v>0</v>
      </c>
      <c r="M65" s="31">
        <v>0</v>
      </c>
      <c r="N65" s="31">
        <v>4</v>
      </c>
      <c r="O65" s="31" t="s">
        <v>44</v>
      </c>
      <c r="P65" s="31" t="s">
        <v>80</v>
      </c>
    </row>
    <row r="66" spans="1:16" s="21" customFormat="1" ht="13.5">
      <c r="A66" s="31">
        <v>2019</v>
      </c>
      <c r="B66" s="31" t="s">
        <v>31</v>
      </c>
      <c r="C66" s="37" t="s">
        <v>127</v>
      </c>
      <c r="D66" s="31" t="s">
        <v>55</v>
      </c>
      <c r="E66" s="31" t="s">
        <v>126</v>
      </c>
      <c r="F66" s="31">
        <v>0.5</v>
      </c>
      <c r="G66" s="31">
        <v>15</v>
      </c>
      <c r="H66" s="31">
        <v>0</v>
      </c>
      <c r="I66" s="31">
        <v>0</v>
      </c>
      <c r="J66" s="31">
        <v>0</v>
      </c>
      <c r="K66" s="31">
        <v>0</v>
      </c>
      <c r="L66" s="31">
        <v>0</v>
      </c>
      <c r="M66" s="31">
        <v>0</v>
      </c>
      <c r="N66" s="31">
        <v>4</v>
      </c>
      <c r="O66" s="31" t="s">
        <v>44</v>
      </c>
      <c r="P66" s="31" t="s">
        <v>80</v>
      </c>
    </row>
    <row r="67" spans="1:16" s="21" customFormat="1" ht="13.5">
      <c r="A67" s="31">
        <v>2019</v>
      </c>
      <c r="B67" s="31" t="s">
        <v>31</v>
      </c>
      <c r="C67" s="37" t="s">
        <v>92</v>
      </c>
      <c r="D67" s="31" t="s">
        <v>55</v>
      </c>
      <c r="E67" s="31" t="s">
        <v>126</v>
      </c>
      <c r="F67" s="31">
        <v>1</v>
      </c>
      <c r="G67" s="31">
        <v>30</v>
      </c>
      <c r="H67" s="31">
        <v>0</v>
      </c>
      <c r="I67" s="31">
        <v>0</v>
      </c>
      <c r="J67" s="31">
        <v>0</v>
      </c>
      <c r="K67" s="31">
        <v>0</v>
      </c>
      <c r="L67" s="31">
        <v>0</v>
      </c>
      <c r="M67" s="31">
        <v>0</v>
      </c>
      <c r="N67" s="31">
        <v>6</v>
      </c>
      <c r="O67" s="31" t="s">
        <v>44</v>
      </c>
      <c r="P67" s="31" t="s">
        <v>80</v>
      </c>
    </row>
    <row r="68" spans="1:16" s="21" customFormat="1" ht="13.5">
      <c r="A68" s="31">
        <v>2019</v>
      </c>
      <c r="B68" s="31" t="s">
        <v>31</v>
      </c>
      <c r="C68" s="37" t="s">
        <v>121</v>
      </c>
      <c r="D68" s="31" t="s">
        <v>55</v>
      </c>
      <c r="E68" s="31" t="s">
        <v>126</v>
      </c>
      <c r="F68" s="31">
        <v>2</v>
      </c>
      <c r="G68" s="31">
        <v>64</v>
      </c>
      <c r="H68" s="31">
        <v>0</v>
      </c>
      <c r="I68" s="31">
        <v>0</v>
      </c>
      <c r="J68" s="31">
        <v>0</v>
      </c>
      <c r="K68" s="31">
        <v>0</v>
      </c>
      <c r="L68" s="31">
        <v>0</v>
      </c>
      <c r="M68" s="31">
        <v>0</v>
      </c>
      <c r="N68" s="31">
        <v>6</v>
      </c>
      <c r="O68" s="31" t="s">
        <v>44</v>
      </c>
      <c r="P68" s="31" t="s">
        <v>80</v>
      </c>
    </row>
    <row r="69" spans="1:16" s="21" customFormat="1" ht="13.5">
      <c r="A69" s="31">
        <v>2019</v>
      </c>
      <c r="B69" s="31" t="s">
        <v>31</v>
      </c>
      <c r="C69" s="40" t="s">
        <v>122</v>
      </c>
      <c r="D69" s="31" t="s">
        <v>55</v>
      </c>
      <c r="E69" s="31" t="s">
        <v>126</v>
      </c>
      <c r="F69" s="31">
        <v>2</v>
      </c>
      <c r="G69" s="31">
        <v>64</v>
      </c>
      <c r="H69" s="31">
        <v>0</v>
      </c>
      <c r="I69" s="31">
        <v>0</v>
      </c>
      <c r="J69" s="31">
        <v>0</v>
      </c>
      <c r="K69" s="31">
        <v>0</v>
      </c>
      <c r="L69" s="31">
        <v>0</v>
      </c>
      <c r="M69" s="31">
        <v>0</v>
      </c>
      <c r="N69" s="31">
        <v>6</v>
      </c>
      <c r="O69" s="31" t="s">
        <v>44</v>
      </c>
      <c r="P69" s="31" t="s">
        <v>80</v>
      </c>
    </row>
    <row r="70" spans="1:16" s="21" customFormat="1" ht="13.5">
      <c r="A70" s="31">
        <v>2019</v>
      </c>
      <c r="B70" s="31" t="s">
        <v>31</v>
      </c>
      <c r="C70" s="41" t="s">
        <v>128</v>
      </c>
      <c r="D70" s="31" t="s">
        <v>55</v>
      </c>
      <c r="E70" s="31" t="s">
        <v>129</v>
      </c>
      <c r="F70" s="31">
        <v>8</v>
      </c>
      <c r="G70" s="31">
        <v>240</v>
      </c>
      <c r="H70" s="31">
        <v>0</v>
      </c>
      <c r="I70" s="31">
        <v>0</v>
      </c>
      <c r="J70" s="31">
        <v>0</v>
      </c>
      <c r="K70" s="31">
        <v>0</v>
      </c>
      <c r="L70" s="31">
        <v>0</v>
      </c>
      <c r="M70" s="31">
        <v>0</v>
      </c>
      <c r="N70" s="45" t="s">
        <v>130</v>
      </c>
      <c r="O70" s="31" t="s">
        <v>44</v>
      </c>
      <c r="P70" s="31" t="s">
        <v>80</v>
      </c>
    </row>
    <row r="71" spans="1:16" s="21" customFormat="1" ht="13.5">
      <c r="A71" s="31">
        <v>2019</v>
      </c>
      <c r="B71" s="31" t="s">
        <v>31</v>
      </c>
      <c r="C71" s="32" t="s">
        <v>131</v>
      </c>
      <c r="D71" s="31" t="s">
        <v>55</v>
      </c>
      <c r="E71" s="31" t="s">
        <v>129</v>
      </c>
      <c r="F71" s="31">
        <v>1</v>
      </c>
      <c r="G71" s="31">
        <v>30</v>
      </c>
      <c r="H71" s="31">
        <v>0</v>
      </c>
      <c r="I71" s="31">
        <v>0</v>
      </c>
      <c r="J71" s="31">
        <v>0</v>
      </c>
      <c r="K71" s="31">
        <v>0</v>
      </c>
      <c r="L71" s="31">
        <v>0</v>
      </c>
      <c r="M71" s="31">
        <v>0</v>
      </c>
      <c r="N71" s="31">
        <v>8</v>
      </c>
      <c r="O71" s="31" t="s">
        <v>44</v>
      </c>
      <c r="P71" s="31" t="s">
        <v>80</v>
      </c>
    </row>
    <row r="72" spans="1:16" s="21" customFormat="1" ht="13.5">
      <c r="A72" s="31">
        <v>2019</v>
      </c>
      <c r="B72" s="31" t="s">
        <v>31</v>
      </c>
      <c r="C72" s="32" t="s">
        <v>132</v>
      </c>
      <c r="D72" s="31" t="s">
        <v>55</v>
      </c>
      <c r="E72" s="31" t="s">
        <v>129</v>
      </c>
      <c r="F72" s="31">
        <v>8</v>
      </c>
      <c r="G72" s="31">
        <v>240</v>
      </c>
      <c r="H72" s="31">
        <v>0</v>
      </c>
      <c r="I72" s="31">
        <v>0</v>
      </c>
      <c r="J72" s="31">
        <v>0</v>
      </c>
      <c r="K72" s="31">
        <v>0</v>
      </c>
      <c r="L72" s="31">
        <v>0</v>
      </c>
      <c r="M72" s="31">
        <v>0</v>
      </c>
      <c r="N72" s="31">
        <v>10</v>
      </c>
      <c r="O72" s="31" t="s">
        <v>44</v>
      </c>
      <c r="P72" s="31" t="s">
        <v>80</v>
      </c>
    </row>
    <row r="73" spans="1:16" s="26" customFormat="1" ht="13.5">
      <c r="A73" s="42"/>
      <c r="B73" s="42"/>
      <c r="C73" s="43"/>
      <c r="D73" s="10"/>
      <c r="E73" s="10"/>
      <c r="F73" s="44"/>
      <c r="G73" s="44"/>
      <c r="H73" s="42"/>
      <c r="I73" s="42"/>
      <c r="J73" s="44"/>
      <c r="K73" s="44"/>
      <c r="L73" s="44"/>
      <c r="M73" s="44"/>
      <c r="N73" s="44"/>
      <c r="O73" s="42"/>
      <c r="P73" s="44"/>
    </row>
    <row r="74" spans="1:16" s="26" customFormat="1" ht="13.5">
      <c r="A74" s="22"/>
      <c r="B74" s="22"/>
      <c r="C74" s="27"/>
      <c r="D74" s="22"/>
      <c r="E74" s="22"/>
      <c r="F74" s="28"/>
      <c r="G74" s="28"/>
      <c r="H74" s="28"/>
      <c r="I74" s="28"/>
      <c r="J74" s="1"/>
      <c r="K74" s="1"/>
      <c r="L74" s="1"/>
      <c r="M74" s="1"/>
      <c r="N74" s="1"/>
      <c r="O74" s="1"/>
      <c r="P74" s="1"/>
    </row>
    <row r="75" ht="22.5" customHeight="1"/>
    <row r="76" ht="15.7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1">
      <selection activeCell="A12" sqref="A12:I12"/>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2" customWidth="1"/>
    <col min="11" max="11" width="14.28125" style="2" customWidth="1"/>
    <col min="12" max="12" width="33.8515625" style="2" customWidth="1"/>
    <col min="13" max="16384" width="9.00390625" style="2" customWidth="1"/>
  </cols>
  <sheetData>
    <row r="1" spans="1:9" ht="24.75" customHeight="1">
      <c r="A1" s="3" t="s">
        <v>133</v>
      </c>
      <c r="B1" s="3"/>
      <c r="C1" s="3"/>
      <c r="D1" s="3"/>
      <c r="E1" s="3"/>
      <c r="F1" s="3"/>
      <c r="G1" s="3"/>
      <c r="H1" s="3"/>
      <c r="I1" s="3"/>
    </row>
    <row r="2" spans="1:9" ht="24.75" customHeight="1">
      <c r="A2" s="4" t="s">
        <v>134</v>
      </c>
      <c r="B2" s="4" t="s">
        <v>135</v>
      </c>
      <c r="C2" s="5" t="s">
        <v>82</v>
      </c>
      <c r="D2" s="5" t="s">
        <v>119</v>
      </c>
      <c r="E2" s="5" t="s">
        <v>112</v>
      </c>
      <c r="F2" s="5" t="s">
        <v>126</v>
      </c>
      <c r="G2" s="4" t="s">
        <v>98</v>
      </c>
      <c r="H2" s="4" t="s">
        <v>136</v>
      </c>
      <c r="I2" s="5" t="s">
        <v>137</v>
      </c>
    </row>
    <row r="3" spans="1:9" ht="24.75" customHeight="1">
      <c r="A3" s="6" t="s">
        <v>138</v>
      </c>
      <c r="B3" s="6">
        <f>SUMIF('2.培养内容和课程设置'!E:E,"通识课程",'2.培养内容和课程设置'!G:G)</f>
        <v>856</v>
      </c>
      <c r="C3" s="6">
        <f>SUMIF('2.培养内容和课程设置'!E:E,"普通基础课",'2.培养内容和课程设置'!G:G)</f>
        <v>544</v>
      </c>
      <c r="D3" s="6">
        <f>SUMIF('2.培养内容和课程设置'!E:E,"专业基础课",'2.培养内容和课程设置'!G:G)</f>
        <v>320</v>
      </c>
      <c r="E3" s="6">
        <f>SUMIF('2.培养内容和课程设置'!E:E,"专业核心课",'2.培养内容和课程设置'!G:G)</f>
        <v>296</v>
      </c>
      <c r="F3" s="6">
        <f>SUMIF('2.培养内容和课程设置'!E:E,"实践教学",'2.培养内容和课程设置'!G:G)</f>
        <v>203</v>
      </c>
      <c r="G3" s="6">
        <f>SUMIF('2.培养内容和课程设置'!E:E,"拓展课程",'2.培养内容和课程设置'!G:G)</f>
        <v>256</v>
      </c>
      <c r="H3" s="6">
        <f>SUM(B3:G3)</f>
        <v>2475</v>
      </c>
      <c r="I3" s="6" t="str">
        <f>CONCATENATE('2.培养内容和课程设置'!A:A,"级",'2.培养内容和课程设置'!B:B)</f>
        <v>2019级植物保护(双语)</v>
      </c>
    </row>
    <row r="4" spans="1:9" ht="24.75" customHeight="1">
      <c r="A4" s="6" t="s">
        <v>139</v>
      </c>
      <c r="B4" s="6">
        <f>SUMIF('2.培养内容和课程设置'!E:E,"通识课程",'2.培养内容和课程设置'!F:F)</f>
        <v>53.5</v>
      </c>
      <c r="C4" s="6">
        <f>SUMIF('2.培养内容和课程设置'!E:E,"普通基础课",'2.培养内容和课程设置'!F:F)</f>
        <v>34</v>
      </c>
      <c r="D4" s="6">
        <f>SUMIF('2.培养内容和课程设置'!E:E,"专业基础课",'2.培养内容和课程设置'!F:F)</f>
        <v>20</v>
      </c>
      <c r="E4" s="6">
        <f>SUMIF('2.培养内容和课程设置'!E:E,"专业核心课",'2.培养内容和课程设置'!F:F)</f>
        <v>18.5</v>
      </c>
      <c r="F4" s="6">
        <f>SUMIF('2.培养内容和课程设置'!E:E,"实践教学",'2.培养内容和课程设置'!F:F)</f>
        <v>6.5</v>
      </c>
      <c r="G4" s="6">
        <f>SUMIF('2.培养内容和课程设置'!E:E,"拓展课程",'2.培养内容和课程设置'!F:F)</f>
        <v>18</v>
      </c>
      <c r="H4" s="6">
        <f>SUM(B4:G4)</f>
        <v>150.5</v>
      </c>
      <c r="I4" s="6" t="str">
        <f>I3</f>
        <v>2019级植物保护(双语)</v>
      </c>
    </row>
    <row r="5" spans="1:9" ht="24.75" customHeight="1">
      <c r="A5" s="6" t="s">
        <v>140</v>
      </c>
      <c r="B5" s="7">
        <f>B4/H4</f>
        <v>0.3554817275747508</v>
      </c>
      <c r="C5" s="7">
        <f>C4/H4</f>
        <v>0.22591362126245848</v>
      </c>
      <c r="D5" s="7">
        <f>D4/H4</f>
        <v>0.132890365448505</v>
      </c>
      <c r="E5" s="7">
        <f>E4/H4</f>
        <v>0.12292358803986711</v>
      </c>
      <c r="F5" s="7">
        <f>F4/H4</f>
        <v>0.04318936877076412</v>
      </c>
      <c r="G5" s="7">
        <f>G4/H4</f>
        <v>0.11960132890365449</v>
      </c>
      <c r="H5" s="7">
        <f>H4/H4</f>
        <v>1</v>
      </c>
      <c r="I5" s="6" t="str">
        <f>I3</f>
        <v>2019级植物保护(双语)</v>
      </c>
    </row>
    <row r="6" spans="2:8" ht="24.75" customHeight="1">
      <c r="B6" s="8"/>
      <c r="C6" s="8"/>
      <c r="D6" s="8"/>
      <c r="E6" s="8"/>
      <c r="F6" s="8"/>
      <c r="G6" s="8"/>
      <c r="H6" s="8"/>
    </row>
    <row r="7" spans="1:9" ht="39" customHeight="1">
      <c r="A7" s="4" t="s">
        <v>141</v>
      </c>
      <c r="B7" s="9" t="s">
        <v>142</v>
      </c>
      <c r="C7" s="9" t="s">
        <v>143</v>
      </c>
      <c r="D7" s="9" t="s">
        <v>144</v>
      </c>
      <c r="E7" s="9" t="s">
        <v>145</v>
      </c>
      <c r="F7" s="9" t="s">
        <v>146</v>
      </c>
      <c r="G7" s="9" t="s">
        <v>147</v>
      </c>
      <c r="H7" s="4" t="s">
        <v>136</v>
      </c>
      <c r="I7" s="5" t="s">
        <v>137</v>
      </c>
    </row>
    <row r="8" spans="1:9" ht="24.75" customHeight="1">
      <c r="A8" s="6" t="s">
        <v>138</v>
      </c>
      <c r="B8" s="6">
        <f>SUMIF('2.培养内容和课程设置'!E:E,"通识课程",'2.培养内容和课程设置'!I:I)</f>
        <v>792</v>
      </c>
      <c r="C8" s="6">
        <f>SUMIF('2.培养内容和课程设置'!E:E,"普通基础课",'2.培养内容和课程设置'!I:I)</f>
        <v>368</v>
      </c>
      <c r="D8" s="6">
        <f>SUMIF('2.培养内容和课程设置'!E:E,"专业基础课",'2.培养内容和课程设置'!I:I)</f>
        <v>232</v>
      </c>
      <c r="E8" s="6">
        <f>SUMIF('2.培养内容和课程设置'!E:E,"专业核心课",'2.培养内容和课程设置'!I:I)</f>
        <v>208</v>
      </c>
      <c r="F8" s="6">
        <f>SUM('2.培养内容和课程设置'!K:K)+SUM('2.培养内容和课程设置'!M:M)</f>
        <v>464</v>
      </c>
      <c r="G8" s="6">
        <f>SUMIF('2.培养内容和课程设置'!E:E,"拓展课程",'2.培养内容和课程设置'!I:I)</f>
        <v>168</v>
      </c>
      <c r="H8" s="6">
        <f>SUM(B8:G8)</f>
        <v>2232</v>
      </c>
      <c r="I8" s="6" t="str">
        <f>CONCATENATE('2.培养内容和课程设置'!A:A,"级",'2.培养内容和课程设置'!B:B)</f>
        <v>2019级植物保护(双语)</v>
      </c>
    </row>
    <row r="9" spans="1:9" ht="24.75" customHeight="1">
      <c r="A9" s="6" t="s">
        <v>139</v>
      </c>
      <c r="B9" s="6">
        <f>SUMIF('2.培养内容和课程设置'!E:E,"通识课程",'2.培养内容和课程设置'!H:H)</f>
        <v>50</v>
      </c>
      <c r="C9" s="6">
        <f>SUMIF('2.培养内容和课程设置'!E:E,"普通基础课",'2.培养内容和课程设置'!H:H)</f>
        <v>23</v>
      </c>
      <c r="D9" s="6">
        <f>SUMIF('2.培养内容和课程设置'!E:E,"专业基础课",'2.培养内容和课程设置'!H:H)</f>
        <v>14.5</v>
      </c>
      <c r="E9" s="6">
        <f>SUMIF('2.培养内容和课程设置'!E:E,"专业核心课",'2.培养内容和课程设置'!H:H)</f>
        <v>13</v>
      </c>
      <c r="F9" s="6">
        <f>SUM('2.培养内容和课程设置'!J:J)+SUM('2.培养内容和课程设置'!L:L)</f>
        <v>28.5</v>
      </c>
      <c r="G9" s="6">
        <f>SUMIF('2.培养内容和课程设置'!E:E,"拓展课程",'2.培养内容和课程设置'!H:H)</f>
        <v>10.5</v>
      </c>
      <c r="H9" s="6">
        <f>SUM(B9:G9)</f>
        <v>139.5</v>
      </c>
      <c r="I9" s="6" t="str">
        <f>I8</f>
        <v>2019级植物保护(双语)</v>
      </c>
    </row>
    <row r="10" spans="1:9" ht="24.75" customHeight="1">
      <c r="A10" s="6" t="s">
        <v>140</v>
      </c>
      <c r="B10" s="7">
        <f>B9/H9</f>
        <v>0.35842293906810035</v>
      </c>
      <c r="C10" s="7">
        <f>C9/H9</f>
        <v>0.16487455197132617</v>
      </c>
      <c r="D10" s="7">
        <f>D9/H9</f>
        <v>0.1039426523297491</v>
      </c>
      <c r="E10" s="7">
        <f>E9/H9</f>
        <v>0.0931899641577061</v>
      </c>
      <c r="F10" s="7">
        <f>F9/H9</f>
        <v>0.20430107526881722</v>
      </c>
      <c r="G10" s="7">
        <f>G9/H9</f>
        <v>0.07526881720430108</v>
      </c>
      <c r="H10" s="7">
        <f>H9/H9</f>
        <v>1</v>
      </c>
      <c r="I10" s="6" t="str">
        <f>I8</f>
        <v>2019级植物保护(双语)</v>
      </c>
    </row>
    <row r="11" spans="8:9" ht="24.75" customHeight="1">
      <c r="H11" s="10"/>
      <c r="I11" s="10"/>
    </row>
    <row r="12" spans="1:9" ht="24.75" customHeight="1">
      <c r="A12" s="3" t="s">
        <v>148</v>
      </c>
      <c r="B12" s="3"/>
      <c r="C12" s="3"/>
      <c r="D12" s="3"/>
      <c r="E12" s="3"/>
      <c r="F12" s="3"/>
      <c r="G12" s="3"/>
      <c r="H12" s="3"/>
      <c r="I12" s="3"/>
    </row>
    <row r="13" spans="1:9" ht="36" customHeight="1">
      <c r="A13" s="5" t="s">
        <v>18</v>
      </c>
      <c r="B13" s="5" t="s">
        <v>33</v>
      </c>
      <c r="C13" s="5" t="s">
        <v>55</v>
      </c>
      <c r="D13" s="5" t="s">
        <v>97</v>
      </c>
      <c r="E13" s="5" t="s">
        <v>149</v>
      </c>
      <c r="F13" s="5" t="s">
        <v>150</v>
      </c>
      <c r="G13" s="5" t="s">
        <v>151</v>
      </c>
      <c r="H13" s="9" t="s">
        <v>152</v>
      </c>
      <c r="I13" s="5" t="s">
        <v>137</v>
      </c>
    </row>
    <row r="14" spans="1:9" ht="24.75" customHeight="1">
      <c r="A14" s="6" t="s">
        <v>153</v>
      </c>
      <c r="B14" s="6">
        <f>SUMIF('2.培养内容和课程设置'!D:D,"必修",'2.培养内容和课程设置'!G:G)</f>
        <v>1712</v>
      </c>
      <c r="C14" s="6">
        <f>SUMIF('2.培养内容和课程设置'!D:D,"实践环节",'2.培养内容和课程设置'!G:G)</f>
        <v>793</v>
      </c>
      <c r="D14" s="6">
        <f>SUMIF('2.培养内容和课程设置'!D:D,"*专业选修*",'2.培养内容和课程设置'!G:G)</f>
        <v>256</v>
      </c>
      <c r="E14" s="6">
        <v>240</v>
      </c>
      <c r="F14" s="6">
        <f>SUMIF('2.培养内容和课程设置'!D:D,"*公共选修*",'2.培养内容和课程设置'!G:G)</f>
        <v>96</v>
      </c>
      <c r="G14" s="6">
        <f>SUMIF('2.培养内容和课程设置'!D:D,"素质",'2.培养内容和课程设置'!G:G)</f>
        <v>128</v>
      </c>
      <c r="H14" s="6">
        <f>SUM(B14+C14+E14+F14+G14)</f>
        <v>2969</v>
      </c>
      <c r="I14" s="6" t="str">
        <f>I3</f>
        <v>2019级植物保护(双语)</v>
      </c>
    </row>
    <row r="15" spans="1:9" ht="24.75" customHeight="1">
      <c r="A15" s="6" t="s">
        <v>20</v>
      </c>
      <c r="B15" s="6">
        <f>SUMIF('2.培养内容和课程设置'!D:D,"必修",'2.培养内容和课程设置'!F:F)</f>
        <v>107</v>
      </c>
      <c r="C15" s="6">
        <f>SUMIF('2.培养内容和课程设置'!D:D,"实践环节",'2.培养内容和课程设置'!F:F)</f>
        <v>28.5</v>
      </c>
      <c r="D15" s="6">
        <f>SUMIF('2.培养内容和课程设置'!D:D,"*专业选修*",'2.培养内容和课程设置'!F:F)</f>
        <v>18</v>
      </c>
      <c r="E15" s="6">
        <v>15</v>
      </c>
      <c r="F15" s="6">
        <f>SUMIF('2.培养内容和课程设置'!D:D,"*公共选修*",'2.培养内容和课程设置'!F:F)</f>
        <v>6</v>
      </c>
      <c r="G15" s="6">
        <f>SUMIF('2.培养内容和课程设置'!D:D,"素质",'2.培养内容和课程设置'!F:F)</f>
        <v>8</v>
      </c>
      <c r="H15" s="6">
        <f>SUM(B15+C15+E15+F15+G15)</f>
        <v>164.5</v>
      </c>
      <c r="I15" s="6" t="str">
        <f>I3</f>
        <v>2019级植物保护(双语)</v>
      </c>
    </row>
    <row r="16" spans="1:9" ht="24.75" customHeight="1">
      <c r="A16" s="11" t="s">
        <v>154</v>
      </c>
      <c r="B16" s="7">
        <f>B15/H15</f>
        <v>0.6504559270516718</v>
      </c>
      <c r="C16" s="7">
        <f>C15/H15</f>
        <v>0.17325227963525835</v>
      </c>
      <c r="D16" s="7" t="s">
        <v>155</v>
      </c>
      <c r="E16" s="7">
        <f>E15/H15</f>
        <v>0.0911854103343465</v>
      </c>
      <c r="F16" s="7">
        <f>F15/H15</f>
        <v>0.0364741641337386</v>
      </c>
      <c r="G16" s="12">
        <f>G15/H15</f>
        <v>0.0486322188449848</v>
      </c>
      <c r="H16" s="13">
        <f>SUM(B16+C16+E16+F16+G16)</f>
        <v>1</v>
      </c>
      <c r="I16" s="6" t="str">
        <f>I3</f>
        <v>2019级植物保护(双语)</v>
      </c>
    </row>
    <row r="17" ht="18" customHeight="1"/>
    <row r="18" ht="18" customHeight="1"/>
    <row r="19" spans="1:11" ht="22.5" customHeight="1">
      <c r="A19" s="3" t="s">
        <v>156</v>
      </c>
      <c r="B19" s="3"/>
      <c r="C19" s="3"/>
      <c r="D19" s="3"/>
      <c r="E19" s="3"/>
      <c r="F19" s="3"/>
      <c r="G19" s="3"/>
      <c r="H19" s="3"/>
      <c r="I19" s="3"/>
      <c r="J19" s="17"/>
      <c r="K19" s="17"/>
    </row>
    <row r="20" spans="1:11" ht="21" customHeight="1">
      <c r="A20" s="5" t="s">
        <v>0</v>
      </c>
      <c r="B20" s="5" t="s">
        <v>157</v>
      </c>
      <c r="C20" s="5" t="s">
        <v>158</v>
      </c>
      <c r="D20" s="5" t="s">
        <v>159</v>
      </c>
      <c r="E20" s="5" t="s">
        <v>160</v>
      </c>
      <c r="F20" s="5" t="s">
        <v>161</v>
      </c>
      <c r="G20" s="5" t="s">
        <v>162</v>
      </c>
      <c r="H20" s="5" t="s">
        <v>163</v>
      </c>
      <c r="I20" s="5" t="s">
        <v>164</v>
      </c>
      <c r="J20" s="18" t="s">
        <v>165</v>
      </c>
      <c r="K20" s="18" t="s">
        <v>166</v>
      </c>
    </row>
    <row r="21" spans="1:11" ht="21" customHeight="1">
      <c r="A21" s="6" t="s">
        <v>167</v>
      </c>
      <c r="B21" s="6">
        <f>SUMIF('2.培养内容和课程设置'!N:N,"1",'2.培养内容和课程设置'!G:G)</f>
        <v>80</v>
      </c>
      <c r="C21" s="6">
        <f>SUMIF('2.培养内容和课程设置'!N:N,"2",'2.培养内容和课程设置'!G:G)</f>
        <v>88</v>
      </c>
      <c r="D21" s="6">
        <f>SUMIF('2.培养内容和课程设置'!N:N,"3",'2.培养内容和课程设置'!G:G)</f>
        <v>224</v>
      </c>
      <c r="E21" s="6">
        <f>SUMIF('2.培养内容和课程设置'!N:N,"4",'2.培养内容和课程设置'!G:G)</f>
        <v>357</v>
      </c>
      <c r="F21" s="6">
        <f>SUMIF('2.培养内容和课程设置'!N:N,"5",'2.培养内容和课程设置'!G:G)</f>
        <v>264</v>
      </c>
      <c r="G21" s="6">
        <f>SUMIF('2.培养内容和课程设置'!N:N,"6",'2.培养内容和课程设置'!G:G)</f>
        <v>518</v>
      </c>
      <c r="H21" s="6">
        <f>SUMIF('2.培养内容和课程设置'!N:N,"7",'2.培养内容和课程设置'!G:G)</f>
        <v>416</v>
      </c>
      <c r="I21" s="6">
        <f>SUMIF('2.培养内容和课程设置'!N:N,"8",'2.培养内容和课程设置'!G:G)</f>
        <v>174</v>
      </c>
      <c r="J21" s="19">
        <f>K21-SUM(B21:I21)</f>
        <v>864</v>
      </c>
      <c r="K21" s="19">
        <f>SUM('2.培养内容和课程设置'!G:G)</f>
        <v>2985</v>
      </c>
    </row>
    <row r="22" spans="1:11" ht="21" customHeight="1">
      <c r="A22" s="6" t="s">
        <v>168</v>
      </c>
      <c r="B22" s="6">
        <f>SUMIF('2.培养内容和课程设置'!N:N,"1",'2.培养内容和课程设置'!F:F)</f>
        <v>5</v>
      </c>
      <c r="C22" s="6">
        <f>SUMIF('2.培养内容和课程设置'!N:N,"2",'2.培养内容和课程设置'!F:F)</f>
        <v>5.5</v>
      </c>
      <c r="D22" s="6">
        <f>SUMIF('2.培养内容和课程设置'!N:N,"3",'2.培养内容和课程设置'!F:F)</f>
        <v>14</v>
      </c>
      <c r="E22" s="6">
        <f>SUMIF('2.培养内容和课程设置'!N:N,"4",'2.培养内容和课程设置'!F:F)</f>
        <v>21</v>
      </c>
      <c r="F22" s="6">
        <f>SUMIF('2.培养内容和课程设置'!N:N,"5",'2.培养内容和课程设置'!F:F)</f>
        <v>16.5</v>
      </c>
      <c r="G22" s="6">
        <f>SUMIF('2.培养内容和课程设置'!N:N,"6",'2.培养内容和课程设置'!F:F)</f>
        <v>27.5</v>
      </c>
      <c r="H22" s="6">
        <f>SUMIF('2.培养内容和课程设置'!N:N,"7",'2.培养内容和课程设置'!F:F)</f>
        <v>26</v>
      </c>
      <c r="I22" s="6">
        <f>SUMIF('2.培养内容和课程设置'!N:N,"8",'2.培养内容和课程设置'!F:F)</f>
        <v>10</v>
      </c>
      <c r="J22" s="19">
        <f>K22-SUM(A22:I22)</f>
        <v>42</v>
      </c>
      <c r="K22" s="19">
        <f>SUM('2.培养内容和课程设置'!F:F)</f>
        <v>167.5</v>
      </c>
    </row>
    <row r="23" spans="1:11" ht="21.75" customHeight="1">
      <c r="A23" s="14" t="s">
        <v>169</v>
      </c>
      <c r="B23" s="6">
        <f>_xlfn.SUMIFS('2.培养内容和课程设置'!G:G,'2.培养内容和课程设置'!N:N,"1",'2.培养内容和课程设置'!D:D,"*专业选修*")</f>
        <v>0</v>
      </c>
      <c r="C23" s="6">
        <f>_xlfn.SUMIFS('2.培养内容和课程设置'!G:G,'2.培养内容和课程设置'!N:N,"2",'2.培养内容和课程设置'!D:D,"*专业选修*")</f>
        <v>0</v>
      </c>
      <c r="D23" s="6">
        <f>_xlfn.SUMIFS('2.培养内容和课程设置'!G:G,'2.培养内容和课程设置'!N:N,"3",'2.培养内容和课程设置'!D:D,"*专业选修*")</f>
        <v>0</v>
      </c>
      <c r="E23" s="6">
        <f>_xlfn.SUMIFS('2.培养内容和课程设置'!G:G,'2.培养内容和课程设置'!N:N,"4",'2.培养内容和课程设置'!D:D,"*专业选修*")</f>
        <v>8</v>
      </c>
      <c r="F23" s="6">
        <f>_xlfn.SUMIFS('2.培养内容和课程设置'!G:G,'2.培养内容和课程设置'!N:N,"5",'2.培养内容和课程设置'!D:D,"*专业选修*")</f>
        <v>0</v>
      </c>
      <c r="G23" s="6">
        <f>_xlfn.SUMIFS('2.培养内容和课程设置'!G:G,'2.培养内容和课程设置'!N:N,"6",'2.培养内容和课程设置'!D:D,"*专业选修*")</f>
        <v>0</v>
      </c>
      <c r="H23" s="6">
        <f>_xlfn.SUMIFS('2.培养内容和课程设置'!G:G,'2.培养内容和课程设置'!N:N,"7",'2.培养内容和课程设置'!D:D,"*专业选修*")</f>
        <v>64</v>
      </c>
      <c r="I23" s="6">
        <f>_xlfn.SUMIFS('2.培养内容和课程设置'!G:G,'2.培养内容和课程设置'!N:N,"8",'2.培养内容和课程设置'!D:D,"*专业选修*")</f>
        <v>104</v>
      </c>
      <c r="J23" s="19">
        <v>0</v>
      </c>
      <c r="K23" s="19">
        <f aca="true" t="shared" si="0" ref="K23:K28">SUM(B23:J23)</f>
        <v>176</v>
      </c>
    </row>
    <row r="24" spans="1:11" ht="21.75" customHeight="1">
      <c r="A24" s="14" t="s">
        <v>170</v>
      </c>
      <c r="B24" s="6">
        <f>_xlfn.SUMIFS('2.培养内容和课程设置'!F:F,'2.培养内容和课程设置'!N:N,"1",'2.培养内容和课程设置'!D:D,"*专业选修*")</f>
        <v>0</v>
      </c>
      <c r="C24" s="6">
        <f>_xlfn.SUMIFS('2.培养内容和课程设置'!F:F,'2.培养内容和课程设置'!N:N,"2",'2.培养内容和课程设置'!D:D,"*专业选修*")</f>
        <v>0</v>
      </c>
      <c r="D24" s="6">
        <f>_xlfn.SUMIFS('2.培养内容和课程设置'!F:F,'2.培养内容和课程设置'!N:N,"3",'2.培养内容和课程设置'!D:D,"*专业选修*")</f>
        <v>0</v>
      </c>
      <c r="E24" s="6">
        <f>_xlfn.SUMIFS('2.培养内容和课程设置'!F:F,'2.培养内容和课程设置'!N:N,"4",'2.培养内容和课程设置'!D:D,"*专业选修*")</f>
        <v>0.5</v>
      </c>
      <c r="F24" s="6">
        <f>_xlfn.SUMIFS('2.培养内容和课程设置'!F:F,'2.培养内容和课程设置'!N:N,"5",'2.培养内容和课程设置'!D:D,"*专业选修*")</f>
        <v>0</v>
      </c>
      <c r="G24" s="6">
        <f>_xlfn.SUMIFS('2.培养内容和课程设置'!F:F,'2.培养内容和课程设置'!N:N,"6",'2.培养内容和课程设置'!D:D,"*专业选修*")</f>
        <v>0</v>
      </c>
      <c r="H24" s="6">
        <f>_xlfn.SUMIFS('2.培养内容和课程设置'!F:F,'2.培养内容和课程设置'!N:N,"7",'2.培养内容和课程设置'!D:D,"*专业选修*")</f>
        <v>4</v>
      </c>
      <c r="I24" s="6">
        <f>_xlfn.SUMIFS('2.培养内容和课程设置'!F:F,'2.培养内容和课程设置'!N:N,"8",'2.培养内容和课程设置'!D:D,"*专业选修*")</f>
        <v>6.5</v>
      </c>
      <c r="J24" s="19">
        <v>0</v>
      </c>
      <c r="K24" s="19">
        <f t="shared" si="0"/>
        <v>11</v>
      </c>
    </row>
    <row r="25" spans="1:12" ht="21" customHeight="1">
      <c r="A25" s="6" t="s">
        <v>171</v>
      </c>
      <c r="B25" s="15">
        <f>B26*16</f>
        <v>0</v>
      </c>
      <c r="C25" s="15">
        <f aca="true" t="shared" si="1" ref="C25:I25">C26*16</f>
        <v>0</v>
      </c>
      <c r="D25" s="15">
        <f t="shared" si="1"/>
        <v>0</v>
      </c>
      <c r="E25" s="15">
        <f t="shared" si="1"/>
        <v>8</v>
      </c>
      <c r="F25" s="15">
        <f t="shared" si="1"/>
        <v>0</v>
      </c>
      <c r="G25" s="15">
        <f t="shared" si="1"/>
        <v>104</v>
      </c>
      <c r="H25" s="15">
        <f t="shared" si="1"/>
        <v>80</v>
      </c>
      <c r="I25" s="15">
        <f t="shared" si="1"/>
        <v>0</v>
      </c>
      <c r="J25" s="19">
        <v>0</v>
      </c>
      <c r="K25" s="19">
        <f t="shared" si="0"/>
        <v>192</v>
      </c>
      <c r="L25" s="20"/>
    </row>
    <row r="26" spans="1:11" ht="18" customHeight="1">
      <c r="A26" s="16" t="s">
        <v>172</v>
      </c>
      <c r="B26" s="15">
        <v>0</v>
      </c>
      <c r="C26" s="15">
        <v>0</v>
      </c>
      <c r="D26" s="15">
        <v>0</v>
      </c>
      <c r="E26" s="15">
        <v>0.5</v>
      </c>
      <c r="F26" s="15">
        <v>0</v>
      </c>
      <c r="G26" s="15">
        <v>6.5</v>
      </c>
      <c r="H26" s="15">
        <v>5</v>
      </c>
      <c r="I26" s="15">
        <v>0</v>
      </c>
      <c r="J26" s="19">
        <v>0</v>
      </c>
      <c r="K26" s="19">
        <f t="shared" si="0"/>
        <v>12</v>
      </c>
    </row>
    <row r="27" spans="1:11" ht="24" customHeight="1">
      <c r="A27" s="6" t="s">
        <v>173</v>
      </c>
      <c r="B27" s="6">
        <f>B21-B23+B25</f>
        <v>80</v>
      </c>
      <c r="C27" s="6">
        <f aca="true" t="shared" si="2" ref="C27:J27">C21-C23+C25</f>
        <v>88</v>
      </c>
      <c r="D27" s="6">
        <f t="shared" si="2"/>
        <v>224</v>
      </c>
      <c r="E27" s="6">
        <f t="shared" si="2"/>
        <v>357</v>
      </c>
      <c r="F27" s="6">
        <f t="shared" si="2"/>
        <v>264</v>
      </c>
      <c r="G27" s="6">
        <f t="shared" si="2"/>
        <v>622</v>
      </c>
      <c r="H27" s="6">
        <f t="shared" si="2"/>
        <v>432</v>
      </c>
      <c r="I27" s="6">
        <f t="shared" si="2"/>
        <v>70</v>
      </c>
      <c r="J27" s="19">
        <f t="shared" si="2"/>
        <v>864</v>
      </c>
      <c r="K27" s="19">
        <f t="shared" si="0"/>
        <v>3001</v>
      </c>
    </row>
    <row r="28" spans="1:11" ht="21" customHeight="1">
      <c r="A28" s="6" t="s">
        <v>174</v>
      </c>
      <c r="B28" s="6">
        <f>B22-B24+B26</f>
        <v>5</v>
      </c>
      <c r="C28" s="6">
        <f aca="true" t="shared" si="3" ref="C28:J28">C22-C24+C26</f>
        <v>5.5</v>
      </c>
      <c r="D28" s="6">
        <f t="shared" si="3"/>
        <v>14</v>
      </c>
      <c r="E28" s="6">
        <f t="shared" si="3"/>
        <v>21</v>
      </c>
      <c r="F28" s="6">
        <f t="shared" si="3"/>
        <v>16.5</v>
      </c>
      <c r="G28" s="6">
        <f t="shared" si="3"/>
        <v>34</v>
      </c>
      <c r="H28" s="6">
        <f t="shared" si="3"/>
        <v>27</v>
      </c>
      <c r="I28" s="6">
        <f t="shared" si="3"/>
        <v>3.5</v>
      </c>
      <c r="J28" s="19">
        <f t="shared" si="3"/>
        <v>42</v>
      </c>
      <c r="K28" s="19">
        <f t="shared" si="0"/>
        <v>168.5</v>
      </c>
    </row>
  </sheetData>
  <sheetProtection/>
  <mergeCells count="3">
    <mergeCell ref="A1:I1"/>
    <mergeCell ref="A12:I12"/>
    <mergeCell ref="A19: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2019-01-22T15:46:32Z</dcterms:created>
  <dcterms:modified xsi:type="dcterms:W3CDTF">2020-07-03T04:09:19Z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